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21840" windowHeight="14895"/>
  </bookViews>
  <sheets>
    <sheet name="Solution" sheetId="1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C36" i="1" l="1"/>
  <c r="F31" i="1"/>
  <c r="C28" i="1"/>
  <c r="D23" i="1"/>
  <c r="D20" i="1"/>
  <c r="E20" i="1"/>
  <c r="J32" i="1"/>
  <c r="J31" i="1"/>
  <c r="O59" i="1" l="1"/>
  <c r="O42" i="1"/>
  <c r="E68" i="1"/>
  <c r="D42" i="1"/>
  <c r="E21" i="1"/>
  <c r="D21" i="1"/>
  <c r="F6" i="1"/>
  <c r="G6" i="1"/>
  <c r="H6" i="1"/>
  <c r="F7" i="1"/>
  <c r="G7" i="1"/>
  <c r="H7" i="1"/>
  <c r="F8" i="1"/>
  <c r="G8" i="1"/>
  <c r="H8" i="1"/>
  <c r="F9" i="1"/>
  <c r="G9" i="1"/>
  <c r="H9" i="1"/>
  <c r="F10" i="1"/>
  <c r="G10" i="1"/>
  <c r="H10" i="1"/>
  <c r="F11" i="1"/>
  <c r="G11" i="1"/>
  <c r="H11" i="1"/>
  <c r="F12" i="1"/>
  <c r="G12" i="1"/>
  <c r="H12" i="1"/>
  <c r="F13" i="1"/>
  <c r="G13" i="1"/>
  <c r="H13" i="1"/>
  <c r="F14" i="1"/>
  <c r="G14" i="1"/>
  <c r="H14" i="1"/>
  <c r="F15" i="1"/>
  <c r="G15" i="1"/>
  <c r="H15" i="1"/>
  <c r="F16" i="1"/>
  <c r="G16" i="1"/>
  <c r="H16" i="1"/>
  <c r="F17" i="1"/>
  <c r="G17" i="1"/>
  <c r="H17" i="1"/>
  <c r="F18" i="1"/>
  <c r="G18" i="1"/>
  <c r="H18" i="1"/>
  <c r="F19" i="1"/>
  <c r="G19" i="1"/>
  <c r="H19" i="1"/>
  <c r="H5" i="1"/>
  <c r="G5" i="1"/>
  <c r="G20" i="1"/>
  <c r="F5" i="1"/>
  <c r="F20" i="1"/>
  <c r="D24" i="1"/>
  <c r="H20" i="1"/>
  <c r="F42" i="1"/>
  <c r="C46" i="1" l="1"/>
  <c r="C51" i="1"/>
  <c r="C39" i="1"/>
  <c r="C57" i="1" l="1"/>
  <c r="C45" i="1"/>
  <c r="C50" i="1"/>
  <c r="H50" i="1" s="1"/>
  <c r="G50" i="1"/>
  <c r="G46" i="1"/>
  <c r="H46" i="1"/>
  <c r="G57" i="1" l="1"/>
  <c r="J57" i="1"/>
  <c r="E67" i="1"/>
</calcChain>
</file>

<file path=xl/sharedStrings.xml><?xml version="1.0" encoding="utf-8"?>
<sst xmlns="http://schemas.openxmlformats.org/spreadsheetml/2006/main" count="88" uniqueCount="83">
  <si>
    <t>S&amp;P 500</t>
  </si>
  <si>
    <t>XOM</t>
  </si>
  <si>
    <t>Intercept</t>
  </si>
  <si>
    <t>X</t>
  </si>
  <si>
    <t>Y</t>
  </si>
  <si>
    <t>XY</t>
  </si>
  <si>
    <t>Average</t>
  </si>
  <si>
    <t>Sum</t>
  </si>
  <si>
    <t xml:space="preserve">slope: </t>
  </si>
  <si>
    <t xml:space="preserve">b = </t>
  </si>
  <si>
    <t>a =</t>
  </si>
  <si>
    <t>The estimated Model:</t>
  </si>
  <si>
    <r>
      <t>r</t>
    </r>
    <r>
      <rPr>
        <vertAlign val="superscript"/>
        <sz val="11"/>
        <color indexed="8"/>
        <rFont val="Calibri"/>
        <family val="2"/>
      </rPr>
      <t>2 =</t>
    </r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</si>
  <si>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</si>
  <si>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</si>
  <si>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</si>
  <si>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</si>
  <si>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</si>
  <si>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</si>
  <si>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</si>
  <si>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</si>
  <si>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</si>
  <si>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</si>
  <si>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</si>
  <si>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</si>
  <si>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</si>
  <si>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</si>
  <si>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</si>
  <si>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</si>
  <si>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</si>
  <si>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</si>
  <si>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</si>
  <si>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</si>
  <si>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</si>
  <si>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</si>
  <si>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</si>
  <si>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r>
      <t>s</t>
    </r>
    <r>
      <rPr>
        <vertAlign val="subscript"/>
        <sz val="11"/>
        <color indexed="8"/>
        <rFont val="Calibri"/>
        <family val="2"/>
      </rPr>
      <t xml:space="preserve">e </t>
    </r>
    <r>
      <rPr>
        <sz val="11"/>
        <color theme="1"/>
        <rFont val="Calibri"/>
        <family val="2"/>
        <scheme val="minor"/>
      </rPr>
      <t>=</t>
    </r>
  </si>
  <si>
    <t>Estimate of the standard deviation of returns to XOM regardless of the S&amp;P 500 returns</t>
  </si>
  <si>
    <t>probablity that XOM will return 11% or more</t>
  </si>
  <si>
    <r>
      <t>s</t>
    </r>
    <r>
      <rPr>
        <vertAlign val="subscript"/>
        <sz val="11"/>
        <color indexed="8"/>
        <rFont val="Symbol"/>
        <family val="1"/>
        <charset val="2"/>
      </rPr>
      <t>m</t>
    </r>
    <r>
      <rPr>
        <sz val="11"/>
        <color indexed="8"/>
        <rFont val="Symbol"/>
        <family val="1"/>
        <charset val="2"/>
      </rPr>
      <t xml:space="preserve"> =</t>
    </r>
  </si>
  <si>
    <r>
      <t>s</t>
    </r>
    <r>
      <rPr>
        <vertAlign val="subscript"/>
        <sz val="11"/>
        <color indexed="8"/>
        <rFont val="Calibri"/>
        <family val="2"/>
      </rPr>
      <t>p</t>
    </r>
  </si>
  <si>
    <t>B = 1.0</t>
  </si>
  <si>
    <r>
      <t>H</t>
    </r>
    <r>
      <rPr>
        <vertAlign val="subscript"/>
        <sz val="11"/>
        <color indexed="8"/>
        <rFont val="Calibri"/>
        <family val="2"/>
      </rPr>
      <t>1</t>
    </r>
    <r>
      <rPr>
        <sz val="11"/>
        <color theme="1"/>
        <rFont val="Calibri"/>
        <family val="2"/>
        <scheme val="minor"/>
      </rPr>
      <t>:</t>
    </r>
  </si>
  <si>
    <t>a = .05</t>
  </si>
  <si>
    <r>
      <t>t = (b- B)/s</t>
    </r>
    <r>
      <rPr>
        <vertAlign val="subscript"/>
        <sz val="11"/>
        <color indexed="8"/>
        <rFont val="Calibri"/>
        <family val="2"/>
      </rPr>
      <t>b</t>
    </r>
    <r>
      <rPr>
        <sz val="11"/>
        <color theme="1"/>
        <rFont val="Calibri"/>
        <family val="2"/>
        <scheme val="minor"/>
      </rPr>
      <t xml:space="preserve"> =</t>
    </r>
  </si>
  <si>
    <t>t critical at .05</t>
  </si>
  <si>
    <t>(one tail)</t>
  </si>
  <si>
    <r>
      <t>H</t>
    </r>
    <r>
      <rPr>
        <vertAlign val="subscript"/>
        <sz val="11"/>
        <color indexed="8"/>
        <rFont val="Calibri"/>
        <family val="2"/>
      </rPr>
      <t>o</t>
    </r>
    <r>
      <rPr>
        <sz val="11"/>
        <color theme="1"/>
        <rFont val="Calibri"/>
        <family val="2"/>
        <scheme val="minor"/>
      </rPr>
      <t xml:space="preserve"> :        </t>
    </r>
  </si>
  <si>
    <r>
      <t>b +/- t</t>
    </r>
    <r>
      <rPr>
        <vertAlign val="subscript"/>
        <sz val="11"/>
        <color indexed="8"/>
        <rFont val="Symbol"/>
        <family val="1"/>
        <charset val="2"/>
      </rPr>
      <t>a</t>
    </r>
    <r>
      <rPr>
        <sz val="11"/>
        <color indexed="8"/>
        <rFont val="Symbol"/>
        <family val="1"/>
        <charset val="2"/>
      </rPr>
      <t xml:space="preserve"> *</t>
    </r>
    <r>
      <rPr>
        <vertAlign val="subscript"/>
        <sz val="11"/>
        <color indexed="8"/>
        <rFont val="Symbol"/>
        <family val="1"/>
        <charset val="2"/>
      </rPr>
      <t xml:space="preserve"> </t>
    </r>
    <r>
      <rPr>
        <sz val="11"/>
        <color indexed="8"/>
        <rFont val="Calibri"/>
        <family val="2"/>
      </rPr>
      <t>s</t>
    </r>
    <r>
      <rPr>
        <vertAlign val="subscript"/>
        <sz val="11"/>
        <color indexed="8"/>
        <rFont val="Calibri"/>
        <family val="2"/>
      </rPr>
      <t>b</t>
    </r>
  </si>
  <si>
    <t>Ŷ =</t>
  </si>
  <si>
    <r>
      <t>Ŷ  +/- t</t>
    </r>
    <r>
      <rPr>
        <vertAlign val="subscript"/>
        <sz val="11"/>
        <color indexed="8"/>
        <rFont val="Symbol"/>
        <family val="1"/>
        <charset val="2"/>
      </rPr>
      <t xml:space="preserve">a </t>
    </r>
    <r>
      <rPr>
        <sz val="11"/>
        <color indexed="8"/>
        <rFont val="Symbol"/>
        <family val="1"/>
        <charset val="2"/>
      </rPr>
      <t>*</t>
    </r>
    <r>
      <rPr>
        <sz val="11"/>
        <color theme="1"/>
        <rFont val="Calibri"/>
        <family val="2"/>
        <scheme val="minor"/>
      </rPr>
      <t>s</t>
    </r>
    <r>
      <rPr>
        <vertAlign val="subscript"/>
        <sz val="11"/>
        <color indexed="8"/>
        <rFont val="Symbol"/>
        <family val="1"/>
        <charset val="2"/>
      </rPr>
      <t>m</t>
    </r>
  </si>
  <si>
    <r>
      <t>Ŷ  +/- t</t>
    </r>
    <r>
      <rPr>
        <vertAlign val="subscript"/>
        <sz val="11"/>
        <color indexed="8"/>
        <rFont val="Symbol"/>
        <family val="1"/>
        <charset val="2"/>
      </rPr>
      <t xml:space="preserve">a </t>
    </r>
    <r>
      <rPr>
        <sz val="11"/>
        <color indexed="8"/>
        <rFont val="Symbol"/>
        <family val="1"/>
        <charset val="2"/>
      </rPr>
      <t>*</t>
    </r>
    <r>
      <rPr>
        <sz val="11"/>
        <color theme="1"/>
        <rFont val="Calibri"/>
        <family val="2"/>
        <scheme val="minor"/>
      </rPr>
      <t>s</t>
    </r>
    <r>
      <rPr>
        <vertAlign val="subscript"/>
        <sz val="11"/>
        <color indexed="8"/>
        <rFont val="Calibri"/>
        <family val="2"/>
      </rPr>
      <t>p</t>
    </r>
  </si>
  <si>
    <t xml:space="preserve"> the mean  of XOM return will be between these values with 90% probability</t>
  </si>
  <si>
    <t xml:space="preserve">Over all occasions when S&amp;P 500 return is or has been 9%, </t>
  </si>
  <si>
    <t xml:space="preserve">between these values  with 90% probability </t>
  </si>
  <si>
    <r>
      <t xml:space="preserve"> If S&amp;P return is 9%  </t>
    </r>
    <r>
      <rPr>
        <b/>
        <sz val="11"/>
        <color indexed="8"/>
        <rFont val="Calibri"/>
        <family val="2"/>
      </rPr>
      <t xml:space="preserve">next year,  </t>
    </r>
    <r>
      <rPr>
        <sz val="11"/>
        <color theme="1"/>
        <rFont val="Calibri"/>
        <family val="2"/>
        <scheme val="minor"/>
      </rPr>
      <t xml:space="preserve">XOM return next year will be </t>
    </r>
  </si>
  <si>
    <t>all observations whenever S&amp;P has been or ever will be 9%</t>
  </si>
  <si>
    <t xml:space="preserve">The interval in 7 is for one observation (next year).  The one in 6 is the mean of </t>
  </si>
  <si>
    <r>
      <t>s</t>
    </r>
    <r>
      <rPr>
        <vertAlign val="subscript"/>
        <sz val="11"/>
        <color indexed="8"/>
        <rFont val="Calibri"/>
        <family val="2"/>
      </rPr>
      <t>b</t>
    </r>
    <r>
      <rPr>
        <sz val="11"/>
        <color indexed="8"/>
        <rFont val="Calibri"/>
        <family val="2"/>
      </rPr>
      <t xml:space="preserve"> =</t>
    </r>
  </si>
  <si>
    <t xml:space="preserve">There is  90% chance that when S&amp;P 500 return changes by 1%, </t>
  </si>
  <si>
    <t xml:space="preserve">Thus when S&amp;P 500 returns 10% there is </t>
  </si>
  <si>
    <t>Proportion of variation in the dependent variable explained by the independent variable</t>
  </si>
  <si>
    <r>
      <t>Y</t>
    </r>
    <r>
      <rPr>
        <b/>
        <vertAlign val="superscript"/>
        <sz val="11"/>
        <color indexed="8"/>
        <rFont val="Calibri"/>
        <family val="2"/>
      </rPr>
      <t>2</t>
    </r>
  </si>
  <si>
    <r>
      <t>X</t>
    </r>
    <r>
      <rPr>
        <b/>
        <vertAlign val="superscript"/>
        <sz val="11"/>
        <color indexed="8"/>
        <rFont val="Calibri"/>
        <family val="2"/>
      </rPr>
      <t>2</t>
    </r>
  </si>
  <si>
    <t>when S$P 500 returns 10%, the point estimate of average return for XOM is 10.58%</t>
  </si>
  <si>
    <r>
      <t xml:space="preserve">Thus the XOM returns are </t>
    </r>
    <r>
      <rPr>
        <b/>
        <i/>
        <sz val="11"/>
        <color indexed="8"/>
        <rFont val="Calibri"/>
        <family val="2"/>
      </rPr>
      <t>normal</t>
    </r>
    <r>
      <rPr>
        <sz val="11"/>
        <color theme="1"/>
        <rFont val="Calibri"/>
        <family val="2"/>
        <scheme val="minor"/>
      </rPr>
      <t xml:space="preserve"> with </t>
    </r>
    <r>
      <rPr>
        <b/>
        <i/>
        <sz val="11"/>
        <color indexed="8"/>
        <rFont val="Calibri"/>
        <family val="2"/>
      </rPr>
      <t>mean</t>
    </r>
    <r>
      <rPr>
        <sz val="11"/>
        <color theme="1"/>
        <rFont val="Calibri"/>
        <family val="2"/>
        <scheme val="minor"/>
      </rPr>
      <t xml:space="preserve"> 10.58% and </t>
    </r>
    <r>
      <rPr>
        <b/>
        <i/>
        <sz val="11"/>
        <color indexed="8"/>
        <rFont val="Calibri"/>
        <family val="2"/>
      </rPr>
      <t>standard deviation</t>
    </r>
    <r>
      <rPr>
        <sz val="11"/>
        <color theme="1"/>
        <rFont val="Calibri"/>
        <family val="2"/>
        <scheme val="minor"/>
      </rPr>
      <t xml:space="preserve"> of 2.3%.</t>
    </r>
  </si>
  <si>
    <t>or a measure of the dispersion of 15 sample observations from the estimated line in 1</t>
  </si>
  <si>
    <t>z = (.11 - .1058)/.023 =</t>
  </si>
  <si>
    <t xml:space="preserve">XOM return will change between .86% and 1.47% </t>
  </si>
  <si>
    <t>B &gt; 1.0</t>
  </si>
  <si>
    <t>" . . Is more volatile . . . "</t>
  </si>
  <si>
    <t>Since observed t is less extreme than the critical t, we can not reject the null hypothesis.</t>
  </si>
  <si>
    <t>Thus we can not conclude, on the basis of the sample, that XOM is more volatile than the S&amp;P 500.</t>
  </si>
  <si>
    <r>
      <rPr>
        <sz val="11"/>
        <color indexed="8"/>
        <rFont val="Calibri"/>
        <family val="2"/>
      </rPr>
      <t>Ŷ</t>
    </r>
    <r>
      <rPr>
        <sz val="11"/>
        <color theme="1"/>
        <rFont val="Calibri"/>
        <family val="2"/>
        <scheme val="minor"/>
      </rPr>
      <t xml:space="preserve"> = -0.01091+1.166958X   </t>
    </r>
  </si>
  <si>
    <r>
      <t>H</t>
    </r>
    <r>
      <rPr>
        <vertAlign val="subscript"/>
        <sz val="11"/>
        <color indexed="8"/>
        <rFont val="Calibri"/>
        <family val="2"/>
      </rPr>
      <t>o</t>
    </r>
    <r>
      <rPr>
        <sz val="11"/>
        <color theme="1"/>
        <rFont val="Calibri"/>
        <family val="2"/>
        <scheme val="minor"/>
      </rPr>
      <t>:</t>
    </r>
    <r>
      <rPr>
        <sz val="11"/>
        <color indexed="8"/>
        <rFont val="Symbol"/>
        <family val="1"/>
        <charset val="2"/>
      </rPr>
      <t xml:space="preserve"> r= 0</t>
    </r>
  </si>
  <si>
    <r>
      <rPr>
        <sz val="11"/>
        <color indexed="8"/>
        <rFont val="Symbol"/>
        <family val="1"/>
        <charset val="2"/>
      </rPr>
      <t>a</t>
    </r>
    <r>
      <rPr>
        <sz val="11"/>
        <color theme="1"/>
        <rFont val="Calibri"/>
        <family val="2"/>
        <scheme val="minor"/>
      </rPr>
      <t xml:space="preserve"> = .05</t>
    </r>
  </si>
  <si>
    <t>t = r/</t>
  </si>
  <si>
    <r>
      <t xml:space="preserve">using either the critical </t>
    </r>
    <r>
      <rPr>
        <i/>
        <sz val="11"/>
        <color indexed="8"/>
        <rFont val="Calibri"/>
        <family val="2"/>
      </rPr>
      <t>t</t>
    </r>
    <r>
      <rPr>
        <sz val="11"/>
        <color theme="1"/>
        <rFont val="Calibri"/>
        <family val="2"/>
        <scheme val="minor"/>
      </rPr>
      <t xml:space="preserve"> value or the p-value we can reject the null.</t>
    </r>
  </si>
  <si>
    <r>
      <t>H</t>
    </r>
    <r>
      <rPr>
        <vertAlign val="subscript"/>
        <sz val="11"/>
        <color indexed="8"/>
        <rFont val="Calibri"/>
        <family val="2"/>
      </rPr>
      <t>1</t>
    </r>
    <r>
      <rPr>
        <sz val="11"/>
        <color theme="1"/>
        <rFont val="Calibri"/>
        <family val="2"/>
        <scheme val="minor"/>
      </rPr>
      <t>:</t>
    </r>
    <r>
      <rPr>
        <sz val="11"/>
        <color indexed="8"/>
        <rFont val="Symbol"/>
        <family val="1"/>
        <charset val="2"/>
      </rPr>
      <t xml:space="preserve"> r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indexed="8"/>
        <rFont val="Times New Roman"/>
        <family val="1"/>
      </rPr>
      <t>≠ 0</t>
    </r>
  </si>
  <si>
    <t xml:space="preserve">p-value </t>
  </si>
  <si>
    <t>Critical t (13 df)</t>
  </si>
  <si>
    <t>XOM more volatile than the S&amp;P 500 implies that beta islarger than 1.0. Namely, on average</t>
  </si>
  <si>
    <t>when the market moves by 1%, XOM moves by more than 1%. This assumption is tested 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</si>
</sst>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vertAlign val="superscript"/>
      <sz val="11"/>
      <color indexed="8"/>
      <name val="Calibri"/>
      <family val="2"/>
    </font>
    <font>
      <vertAlign val="sub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1"/>
      <color indexed="8"/>
      <name val="Symbol"/>
      <family val="1"/>
      <charset val="2"/>
    </font>
    <font>
      <b/>
      <sz val="11"/>
      <color indexed="8"/>
      <name val="Calibri"/>
      <family val="2"/>
    </font>
    <font>
      <vertAlign val="subscript"/>
      <sz val="11"/>
      <color indexed="8"/>
      <name val="Symbol"/>
      <family val="1"/>
      <charset val="2"/>
    </font>
    <font>
      <b/>
      <vertAlign val="superscript"/>
      <sz val="11"/>
      <color indexed="8"/>
      <name val="Calibri"/>
      <family val="2"/>
    </font>
    <font>
      <i/>
      <sz val="11"/>
      <color indexed="8"/>
      <name val="Calibri"/>
      <family val="2"/>
    </font>
    <font>
      <sz val="11"/>
      <color indexed="8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Border="1" applyAlignment="1"/>
    <xf numFmtId="0" fontId="0" fillId="0" borderId="3" xfId="0" applyFill="1" applyBorder="1" applyAlignment="1"/>
    <xf numFmtId="0" fontId="13" fillId="0" borderId="4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Continuous"/>
    </xf>
    <xf numFmtId="0" fontId="14" fillId="0" borderId="0" xfId="0" applyFont="1"/>
    <xf numFmtId="0" fontId="15" fillId="0" borderId="0" xfId="0" applyFont="1" applyAlignment="1">
      <alignment horizontal="center"/>
    </xf>
    <xf numFmtId="10" fontId="0" fillId="0" borderId="0" xfId="0" applyNumberForma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/>
    <xf numFmtId="0" fontId="11" fillId="0" borderId="0" xfId="0" applyFont="1" applyAlignment="1">
      <alignment horizontal="right"/>
    </xf>
    <xf numFmtId="0" fontId="11" fillId="0" borderId="0" xfId="0" applyFont="1"/>
    <xf numFmtId="0" fontId="11" fillId="0" borderId="1" xfId="0" applyFont="1" applyBorder="1"/>
    <xf numFmtId="0" fontId="11" fillId="0" borderId="5" xfId="0" applyFont="1" applyBorder="1"/>
    <xf numFmtId="0" fontId="0" fillId="0" borderId="5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29</xdr:row>
          <xdr:rowOff>219075</xdr:rowOff>
        </xdr:from>
        <xdr:to>
          <xdr:col>4</xdr:col>
          <xdr:colOff>466725</xdr:colOff>
          <xdr:row>32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V94"/>
  <sheetViews>
    <sheetView tabSelected="1" topLeftCell="A39" workbookViewId="0">
      <selection activeCell="E67" sqref="E67"/>
    </sheetView>
  </sheetViews>
  <sheetFormatPr defaultRowHeight="15" x14ac:dyDescent="0.25"/>
  <cols>
    <col min="1" max="1" width="4.42578125" customWidth="1"/>
    <col min="11" max="11" width="11.28515625" customWidth="1"/>
  </cols>
  <sheetData>
    <row r="3" spans="3:15" ht="15.75" x14ac:dyDescent="0.25">
      <c r="C3" s="1"/>
      <c r="D3" s="16" t="s">
        <v>0</v>
      </c>
      <c r="E3" s="16" t="s">
        <v>1</v>
      </c>
      <c r="F3" s="17"/>
      <c r="G3" s="17"/>
      <c r="H3" s="17"/>
    </row>
    <row r="4" spans="3:15" ht="17.25" x14ac:dyDescent="0.25">
      <c r="D4" s="16" t="s">
        <v>3</v>
      </c>
      <c r="E4" s="16" t="s">
        <v>4</v>
      </c>
      <c r="F4" s="16" t="s">
        <v>5</v>
      </c>
      <c r="G4" s="16" t="s">
        <v>62</v>
      </c>
      <c r="H4" s="16" t="s">
        <v>63</v>
      </c>
    </row>
    <row r="5" spans="3:15" x14ac:dyDescent="0.25">
      <c r="C5">
        <v>2008</v>
      </c>
      <c r="D5">
        <v>0.16020000000000001</v>
      </c>
      <c r="E5">
        <v>0.21049999999999999</v>
      </c>
      <c r="F5">
        <f>D5*E5</f>
        <v>3.3722099999999998E-2</v>
      </c>
      <c r="G5">
        <f>E5^2</f>
        <v>4.4310249999999995E-2</v>
      </c>
      <c r="H5">
        <f>D5^2</f>
        <v>2.5664040000000003E-2</v>
      </c>
    </row>
    <row r="6" spans="3:15" x14ac:dyDescent="0.25">
      <c r="C6">
        <v>2007</v>
      </c>
      <c r="D6">
        <v>0.1217</v>
      </c>
      <c r="E6">
        <v>0.17249999999999999</v>
      </c>
      <c r="F6">
        <f t="shared" ref="F6:F19" si="0">D6*E6</f>
        <v>2.0993249999999998E-2</v>
      </c>
      <c r="G6">
        <f t="shared" ref="G6:G19" si="1">E6^2</f>
        <v>2.9756249999999995E-2</v>
      </c>
      <c r="H6">
        <f t="shared" ref="H6:H19" si="2">D6^2</f>
        <v>1.481089E-2</v>
      </c>
    </row>
    <row r="7" spans="3:15" x14ac:dyDescent="0.25">
      <c r="C7">
        <v>2006</v>
      </c>
      <c r="D7">
        <v>0.1148</v>
      </c>
      <c r="E7">
        <v>0.13100000000000001</v>
      </c>
      <c r="F7">
        <f t="shared" si="0"/>
        <v>1.50388E-2</v>
      </c>
      <c r="G7">
        <f t="shared" si="1"/>
        <v>1.7161000000000003E-2</v>
      </c>
      <c r="H7">
        <f t="shared" si="2"/>
        <v>1.317904E-2</v>
      </c>
    </row>
    <row r="8" spans="3:15" x14ac:dyDescent="0.25">
      <c r="C8">
        <v>2005</v>
      </c>
      <c r="D8">
        <v>0.1762</v>
      </c>
      <c r="E8">
        <v>0.18229999999999999</v>
      </c>
      <c r="F8">
        <f t="shared" si="0"/>
        <v>3.2121259999999999E-2</v>
      </c>
      <c r="G8">
        <f t="shared" si="1"/>
        <v>3.3233289999999999E-2</v>
      </c>
      <c r="H8">
        <f t="shared" si="2"/>
        <v>3.1046439999999998E-2</v>
      </c>
      <c r="I8" s="2"/>
      <c r="N8" t="s">
        <v>13</v>
      </c>
    </row>
    <row r="9" spans="3:15" ht="15.75" thickBot="1" x14ac:dyDescent="0.3">
      <c r="C9">
        <v>2004</v>
      </c>
      <c r="D9">
        <v>0.2001</v>
      </c>
      <c r="E9">
        <v>0.2152</v>
      </c>
      <c r="F9">
        <f t="shared" si="0"/>
        <v>4.3061519999999999E-2</v>
      </c>
      <c r="G9">
        <f t="shared" si="1"/>
        <v>4.6311039999999998E-2</v>
      </c>
      <c r="H9">
        <f t="shared" si="2"/>
        <v>4.0040010000000001E-2</v>
      </c>
    </row>
    <row r="10" spans="3:15" x14ac:dyDescent="0.25">
      <c r="C10">
        <v>2003</v>
      </c>
      <c r="D10">
        <v>0.14000000000000001</v>
      </c>
      <c r="E10">
        <v>0.1326</v>
      </c>
      <c r="F10">
        <f t="shared" si="0"/>
        <v>1.8564000000000001E-2</v>
      </c>
      <c r="G10">
        <f t="shared" si="1"/>
        <v>1.7582759999999999E-2</v>
      </c>
      <c r="H10">
        <f t="shared" si="2"/>
        <v>1.9600000000000003E-2</v>
      </c>
      <c r="N10" s="10" t="s">
        <v>14</v>
      </c>
      <c r="O10" s="10"/>
    </row>
    <row r="11" spans="3:15" x14ac:dyDescent="0.25">
      <c r="C11">
        <v>2002</v>
      </c>
      <c r="D11">
        <v>0.13220000000000001</v>
      </c>
      <c r="E11">
        <v>0.15840000000000001</v>
      </c>
      <c r="F11">
        <f t="shared" si="0"/>
        <v>2.0940480000000004E-2</v>
      </c>
      <c r="G11">
        <f t="shared" si="1"/>
        <v>2.5090560000000005E-2</v>
      </c>
      <c r="H11">
        <f t="shared" si="2"/>
        <v>1.7476840000000004E-2</v>
      </c>
      <c r="N11" s="7" t="s">
        <v>15</v>
      </c>
      <c r="O11" s="7">
        <v>0.88175697622606775</v>
      </c>
    </row>
    <row r="12" spans="3:15" x14ac:dyDescent="0.25">
      <c r="C12">
        <v>2001</v>
      </c>
      <c r="D12">
        <v>0.1779</v>
      </c>
      <c r="E12">
        <v>0.2218</v>
      </c>
      <c r="F12">
        <f t="shared" si="0"/>
        <v>3.9458220000000002E-2</v>
      </c>
      <c r="G12">
        <f t="shared" si="1"/>
        <v>4.9195240000000001E-2</v>
      </c>
      <c r="H12">
        <f t="shared" si="2"/>
        <v>3.1648410000000002E-2</v>
      </c>
      <c r="N12" s="7" t="s">
        <v>16</v>
      </c>
      <c r="O12" s="7">
        <v>0.77749536512333817</v>
      </c>
    </row>
    <row r="13" spans="3:15" x14ac:dyDescent="0.25">
      <c r="C13">
        <v>2000</v>
      </c>
      <c r="D13">
        <v>0.15459999999999999</v>
      </c>
      <c r="E13">
        <v>0.16259999999999999</v>
      </c>
      <c r="F13">
        <f t="shared" si="0"/>
        <v>2.5137959999999997E-2</v>
      </c>
      <c r="G13">
        <f t="shared" si="1"/>
        <v>2.6438759999999999E-2</v>
      </c>
      <c r="H13">
        <f t="shared" si="2"/>
        <v>2.3901159999999998E-2</v>
      </c>
      <c r="N13" s="7" t="s">
        <v>17</v>
      </c>
      <c r="O13" s="7">
        <v>0.76037962397897962</v>
      </c>
    </row>
    <row r="14" spans="3:15" x14ac:dyDescent="0.25">
      <c r="C14">
        <v>1999</v>
      </c>
      <c r="D14">
        <v>8.09E-2</v>
      </c>
      <c r="E14">
        <v>5.6399999999999999E-2</v>
      </c>
      <c r="F14">
        <f t="shared" si="0"/>
        <v>4.5627599999999999E-3</v>
      </c>
      <c r="G14">
        <f t="shared" si="1"/>
        <v>3.18096E-3</v>
      </c>
      <c r="H14">
        <f t="shared" si="2"/>
        <v>6.5448099999999999E-3</v>
      </c>
      <c r="N14" s="7" t="s">
        <v>18</v>
      </c>
      <c r="O14" s="7">
        <v>2.3059280990221896E-2</v>
      </c>
    </row>
    <row r="15" spans="3:15" ht="15.75" thickBot="1" x14ac:dyDescent="0.3">
      <c r="C15">
        <v>1998</v>
      </c>
      <c r="D15">
        <v>0.11</v>
      </c>
      <c r="E15">
        <v>0.1055</v>
      </c>
      <c r="F15">
        <f t="shared" si="0"/>
        <v>1.1604999999999999E-2</v>
      </c>
      <c r="G15">
        <f t="shared" si="1"/>
        <v>1.113025E-2</v>
      </c>
      <c r="H15">
        <f t="shared" si="2"/>
        <v>1.21E-2</v>
      </c>
      <c r="N15" s="8" t="s">
        <v>19</v>
      </c>
      <c r="O15" s="8">
        <v>15</v>
      </c>
    </row>
    <row r="16" spans="3:15" x14ac:dyDescent="0.25">
      <c r="C16">
        <v>1997</v>
      </c>
      <c r="D16">
        <v>0.1852</v>
      </c>
      <c r="E16">
        <v>0.17860000000000001</v>
      </c>
      <c r="F16">
        <f t="shared" si="0"/>
        <v>3.3076720000000004E-2</v>
      </c>
      <c r="G16">
        <f t="shared" si="1"/>
        <v>3.1897960000000003E-2</v>
      </c>
      <c r="H16">
        <f t="shared" si="2"/>
        <v>3.4299040000000003E-2</v>
      </c>
    </row>
    <row r="17" spans="1:22" ht="15.75" thickBot="1" x14ac:dyDescent="0.3">
      <c r="C17">
        <v>1996</v>
      </c>
      <c r="D17">
        <v>0.14050000000000001</v>
      </c>
      <c r="E17">
        <v>0.1275</v>
      </c>
      <c r="F17">
        <f t="shared" si="0"/>
        <v>1.7913750000000003E-2</v>
      </c>
      <c r="G17">
        <f t="shared" si="1"/>
        <v>1.625625E-2</v>
      </c>
      <c r="H17">
        <f t="shared" si="2"/>
        <v>1.9740250000000004E-2</v>
      </c>
      <c r="N17" t="s">
        <v>20</v>
      </c>
    </row>
    <row r="18" spans="1:22" x14ac:dyDescent="0.25">
      <c r="C18">
        <v>1995</v>
      </c>
      <c r="D18">
        <v>8.7900000000000006E-2</v>
      </c>
      <c r="E18">
        <v>9.1300000000000006E-2</v>
      </c>
      <c r="F18">
        <f t="shared" si="0"/>
        <v>8.025270000000001E-3</v>
      </c>
      <c r="G18">
        <f t="shared" si="1"/>
        <v>8.3356900000000015E-3</v>
      </c>
      <c r="H18">
        <f t="shared" si="2"/>
        <v>7.7264100000000013E-3</v>
      </c>
      <c r="N18" s="9"/>
      <c r="O18" s="9" t="s">
        <v>24</v>
      </c>
      <c r="P18" s="9" t="s">
        <v>25</v>
      </c>
      <c r="Q18" s="9" t="s">
        <v>26</v>
      </c>
      <c r="R18" s="9" t="s">
        <v>27</v>
      </c>
      <c r="S18" s="9" t="s">
        <v>28</v>
      </c>
    </row>
    <row r="19" spans="1:22" ht="15.75" thickBot="1" x14ac:dyDescent="0.3">
      <c r="C19">
        <v>1994</v>
      </c>
      <c r="D19">
        <v>0.11600000000000001</v>
      </c>
      <c r="E19">
        <v>0.13869999999999999</v>
      </c>
      <c r="F19">
        <f t="shared" si="0"/>
        <v>1.6089199999999998E-2</v>
      </c>
      <c r="G19">
        <f t="shared" si="1"/>
        <v>1.9237689999999998E-2</v>
      </c>
      <c r="H19">
        <f t="shared" si="2"/>
        <v>1.3456000000000001E-2</v>
      </c>
      <c r="N19" s="7" t="s">
        <v>21</v>
      </c>
      <c r="O19" s="7">
        <v>1</v>
      </c>
      <c r="P19" s="7">
        <v>2.4154253616115222E-2</v>
      </c>
      <c r="Q19" s="7">
        <v>2.4154253616115222E-2</v>
      </c>
      <c r="R19" s="7">
        <v>45.425749230824422</v>
      </c>
      <c r="S19" s="7">
        <v>1.3836012036028054E-5</v>
      </c>
    </row>
    <row r="20" spans="1:22" ht="15.75" thickBot="1" x14ac:dyDescent="0.3">
      <c r="B20" s="19" t="s">
        <v>7</v>
      </c>
      <c r="D20" s="3">
        <f t="shared" ref="D20:E20" si="3">SUM(D5:D19)</f>
        <v>2.0982000000000003</v>
      </c>
      <c r="E20" s="3">
        <f t="shared" si="3"/>
        <v>2.2849000000000004</v>
      </c>
      <c r="F20" s="3">
        <f>SUM(F5:F19)</f>
        <v>0.34031029000000002</v>
      </c>
      <c r="G20" s="3">
        <f>SUM(G5:G19)</f>
        <v>0.37911795000000004</v>
      </c>
      <c r="H20" s="3">
        <f>SUM(H5:H19)</f>
        <v>0.31123334000000008</v>
      </c>
      <c r="N20" s="7" t="s">
        <v>22</v>
      </c>
      <c r="O20" s="7">
        <v>13</v>
      </c>
      <c r="P20" s="7">
        <v>6.9124957172181142E-3</v>
      </c>
      <c r="Q20" s="7">
        <v>5.3173043978600883E-4</v>
      </c>
      <c r="R20" s="7"/>
      <c r="S20" s="7"/>
    </row>
    <row r="21" spans="1:22" ht="15.75" thickBot="1" x14ac:dyDescent="0.3">
      <c r="B21" s="18" t="s">
        <v>6</v>
      </c>
      <c r="C21" s="4"/>
      <c r="D21" s="3">
        <f>AVERAGE(D5:D19)</f>
        <v>0.13988000000000003</v>
      </c>
      <c r="E21" s="20">
        <f>AVERAGE(E5:E19)</f>
        <v>0.15232666666666669</v>
      </c>
      <c r="N21" s="8" t="s">
        <v>23</v>
      </c>
      <c r="O21" s="8">
        <v>14</v>
      </c>
      <c r="P21" s="8">
        <v>3.1066749333333338E-2</v>
      </c>
      <c r="Q21" s="8"/>
      <c r="R21" s="8"/>
      <c r="S21" s="8"/>
    </row>
    <row r="22" spans="1:22" ht="15.75" thickBot="1" x14ac:dyDescent="0.3"/>
    <row r="23" spans="1:22" x14ac:dyDescent="0.25">
      <c r="A23" s="14"/>
      <c r="B23" t="s">
        <v>8</v>
      </c>
      <c r="C23" s="5" t="s">
        <v>9</v>
      </c>
      <c r="D23">
        <f>(F20-15*D21*E21)/(H20-15*D21^2)</f>
        <v>1.1669579577839102</v>
      </c>
      <c r="N23" s="9"/>
      <c r="O23" s="9" t="s">
        <v>29</v>
      </c>
      <c r="P23" s="9" t="s">
        <v>18</v>
      </c>
      <c r="Q23" s="9" t="s">
        <v>30</v>
      </c>
      <c r="R23" s="9" t="s">
        <v>31</v>
      </c>
      <c r="S23" s="9" t="s">
        <v>32</v>
      </c>
      <c r="T23" s="9" t="s">
        <v>33</v>
      </c>
      <c r="U23" s="9" t="s">
        <v>34</v>
      </c>
      <c r="V23" s="9" t="s">
        <v>35</v>
      </c>
    </row>
    <row r="24" spans="1:22" x14ac:dyDescent="0.25">
      <c r="A24" s="15"/>
      <c r="B24" t="s">
        <v>2</v>
      </c>
      <c r="C24" s="5" t="s">
        <v>10</v>
      </c>
      <c r="D24">
        <f>E21-D23*D21</f>
        <v>-1.0907412468146693E-2</v>
      </c>
      <c r="N24" s="7" t="s">
        <v>2</v>
      </c>
      <c r="O24" s="7">
        <v>-1.090741246814686E-2</v>
      </c>
      <c r="P24" s="7">
        <v>2.4940295081843165E-2</v>
      </c>
      <c r="Q24" s="7">
        <v>-0.4373409549627818</v>
      </c>
      <c r="R24" s="7">
        <v>0.66904155966324785</v>
      </c>
      <c r="S24" s="7">
        <v>-6.478764414078915E-2</v>
      </c>
      <c r="T24" s="7">
        <v>4.297281920449543E-2</v>
      </c>
      <c r="U24" s="7">
        <v>-6.478764414078915E-2</v>
      </c>
      <c r="V24" s="7">
        <v>4.297281920449543E-2</v>
      </c>
    </row>
    <row r="25" spans="1:22" ht="15.75" thickBot="1" x14ac:dyDescent="0.3">
      <c r="A25" s="14"/>
      <c r="N25" s="8" t="s">
        <v>3</v>
      </c>
      <c r="O25" s="8">
        <v>1.1669579577839113</v>
      </c>
      <c r="P25" s="8">
        <v>0.17314268992137505</v>
      </c>
      <c r="Q25" s="8">
        <v>6.7398627011849745</v>
      </c>
      <c r="R25" s="8">
        <v>1.3836012036028054E-5</v>
      </c>
      <c r="S25" s="8">
        <v>0.79290591811178424</v>
      </c>
      <c r="T25" s="8">
        <v>1.5410099974560385</v>
      </c>
      <c r="U25" s="8">
        <v>0.79290591811178424</v>
      </c>
      <c r="V25" s="8">
        <v>1.5410099974560385</v>
      </c>
    </row>
    <row r="26" spans="1:22" x14ac:dyDescent="0.25">
      <c r="A26" s="14"/>
      <c r="B26" t="s">
        <v>11</v>
      </c>
      <c r="E26" t="s">
        <v>73</v>
      </c>
    </row>
    <row r="27" spans="1:22" x14ac:dyDescent="0.25">
      <c r="A27" s="14"/>
    </row>
    <row r="28" spans="1:22" ht="17.25" x14ac:dyDescent="0.25">
      <c r="A28" s="14">
        <v>1</v>
      </c>
      <c r="B28" s="5" t="s">
        <v>12</v>
      </c>
      <c r="C28">
        <f>(D24*E20+D23*F20-15*E21^2)/(G20-15*E21^2)</f>
        <v>0.77749536512333639</v>
      </c>
      <c r="E28" t="s">
        <v>61</v>
      </c>
    </row>
    <row r="29" spans="1:22" x14ac:dyDescent="0.25">
      <c r="A29" s="14"/>
      <c r="B29" s="5"/>
    </row>
    <row r="30" spans="1:22" ht="18" x14ac:dyDescent="0.35">
      <c r="A30" s="14">
        <v>2</v>
      </c>
      <c r="B30" s="5" t="s">
        <v>74</v>
      </c>
    </row>
    <row r="31" spans="1:22" ht="18" x14ac:dyDescent="0.35">
      <c r="A31" s="14"/>
      <c r="B31" s="5" t="s">
        <v>78</v>
      </c>
      <c r="F31">
        <f>SQRT(C28)/SQRT((1-C28)/13)</f>
        <v>6.7398627011849426</v>
      </c>
      <c r="H31" t="s">
        <v>79</v>
      </c>
      <c r="J31">
        <f>TDIST(6.7398,13,2)</f>
        <v>1.3837337194859282E-5</v>
      </c>
    </row>
    <row r="32" spans="1:22" x14ac:dyDescent="0.25">
      <c r="A32" s="14"/>
      <c r="B32" s="5" t="s">
        <v>75</v>
      </c>
      <c r="D32" t="s">
        <v>76</v>
      </c>
      <c r="H32" t="s">
        <v>80</v>
      </c>
      <c r="J32">
        <f>TINV(0.05,13)</f>
        <v>2.1603686564627926</v>
      </c>
    </row>
    <row r="33" spans="1:15" x14ac:dyDescent="0.25">
      <c r="A33" s="14"/>
      <c r="B33" s="5"/>
    </row>
    <row r="34" spans="1:15" x14ac:dyDescent="0.25">
      <c r="A34" s="14"/>
      <c r="B34" s="5"/>
      <c r="D34" t="s">
        <v>77</v>
      </c>
    </row>
    <row r="35" spans="1:15" x14ac:dyDescent="0.25">
      <c r="A35" s="14"/>
    </row>
    <row r="36" spans="1:15" ht="18" x14ac:dyDescent="0.35">
      <c r="A36" s="14">
        <v>3</v>
      </c>
      <c r="B36" s="5" t="s">
        <v>36</v>
      </c>
      <c r="C36">
        <f>SQRT((G20-D24*E20-D23*F20)/13)</f>
        <v>2.3059280990221934E-2</v>
      </c>
      <c r="E36" t="s">
        <v>37</v>
      </c>
    </row>
    <row r="37" spans="1:15" x14ac:dyDescent="0.25">
      <c r="A37" s="14"/>
      <c r="E37" t="s">
        <v>66</v>
      </c>
    </row>
    <row r="38" spans="1:15" x14ac:dyDescent="0.25">
      <c r="A38" s="14"/>
    </row>
    <row r="39" spans="1:15" x14ac:dyDescent="0.25">
      <c r="A39" s="14">
        <v>4</v>
      </c>
      <c r="B39" s="12" t="s">
        <v>49</v>
      </c>
      <c r="C39">
        <f>D24+D23*0.1</f>
        <v>0.10578838331024433</v>
      </c>
      <c r="E39" t="s">
        <v>64</v>
      </c>
    </row>
    <row r="40" spans="1:15" x14ac:dyDescent="0.25">
      <c r="A40" s="14"/>
      <c r="E40" t="s">
        <v>65</v>
      </c>
    </row>
    <row r="41" spans="1:15" x14ac:dyDescent="0.25">
      <c r="A41" s="14"/>
    </row>
    <row r="42" spans="1:15" x14ac:dyDescent="0.25">
      <c r="A42" s="14">
        <v>5</v>
      </c>
      <c r="B42" t="s">
        <v>67</v>
      </c>
      <c r="D42">
        <f>(0.11-0.1058)/0.023</f>
        <v>0.18260869565217372</v>
      </c>
      <c r="F42">
        <f>1 -NORMSDIST(D42)</f>
        <v>0.42755253046539488</v>
      </c>
      <c r="H42" t="s">
        <v>60</v>
      </c>
      <c r="O42">
        <f>TDIST(D42,13,1)</f>
        <v>0.42896101348721211</v>
      </c>
    </row>
    <row r="43" spans="1:15" x14ac:dyDescent="0.25">
      <c r="A43" s="14"/>
      <c r="H43" s="13">
        <v>0.42759999999999998</v>
      </c>
      <c r="I43" t="s">
        <v>38</v>
      </c>
    </row>
    <row r="44" spans="1:15" x14ac:dyDescent="0.25">
      <c r="A44" s="14"/>
    </row>
    <row r="45" spans="1:15" ht="16.5" x14ac:dyDescent="0.3">
      <c r="A45" s="14">
        <v>6</v>
      </c>
      <c r="B45" s="5" t="s">
        <v>39</v>
      </c>
      <c r="C45">
        <f>C36*SQRT(1/15+(0.09-D21)^2/(H20-15*D21^2))</f>
        <v>1.0489774290455976E-2</v>
      </c>
    </row>
    <row r="46" spans="1:15" ht="16.5" x14ac:dyDescent="0.3">
      <c r="A46" s="14"/>
      <c r="B46" s="5" t="s">
        <v>49</v>
      </c>
      <c r="C46">
        <f>D24+D23*0.09</f>
        <v>9.4118803732405221E-2</v>
      </c>
      <c r="E46" t="s">
        <v>50</v>
      </c>
      <c r="G46">
        <f>C46-TINV(0.1,13)*C45</f>
        <v>7.5542112125072225E-2</v>
      </c>
      <c r="H46">
        <f>C46+TINV(0.1,13)*C45</f>
        <v>0.11269549533973822</v>
      </c>
    </row>
    <row r="47" spans="1:15" x14ac:dyDescent="0.25">
      <c r="A47" s="14"/>
      <c r="C47" s="5"/>
      <c r="E47" t="s">
        <v>53</v>
      </c>
    </row>
    <row r="48" spans="1:15" x14ac:dyDescent="0.25">
      <c r="A48" s="14"/>
      <c r="C48" s="5"/>
      <c r="E48" t="s">
        <v>52</v>
      </c>
    </row>
    <row r="49" spans="1:15" x14ac:dyDescent="0.25">
      <c r="A49" s="14"/>
      <c r="C49" s="5"/>
    </row>
    <row r="50" spans="1:15" ht="18" x14ac:dyDescent="0.35">
      <c r="A50" s="14">
        <v>7</v>
      </c>
      <c r="B50" s="5" t="s">
        <v>40</v>
      </c>
      <c r="C50">
        <f>C36*SQRT(1+1/15+(0.09-D21)^2/(H20-15*D21^2))</f>
        <v>2.5333097016565539E-2</v>
      </c>
      <c r="E50" t="s">
        <v>51</v>
      </c>
      <c r="G50">
        <f>C51-TINV(0.1,13)*C50</f>
        <v>4.9255576201993889E-2</v>
      </c>
      <c r="H50">
        <f>C51+TINV(0.1,13)*C50</f>
        <v>0.13898203126281655</v>
      </c>
    </row>
    <row r="51" spans="1:15" x14ac:dyDescent="0.25">
      <c r="A51" s="14"/>
      <c r="B51" s="5" t="s">
        <v>49</v>
      </c>
      <c r="C51">
        <f>D24+D23*0.09</f>
        <v>9.4118803732405221E-2</v>
      </c>
      <c r="E51" t="s">
        <v>55</v>
      </c>
    </row>
    <row r="52" spans="1:15" x14ac:dyDescent="0.25">
      <c r="A52" s="14"/>
      <c r="C52" s="5"/>
      <c r="E52" t="s">
        <v>54</v>
      </c>
    </row>
    <row r="53" spans="1:15" x14ac:dyDescent="0.25">
      <c r="A53" s="14"/>
      <c r="C53" s="5"/>
    </row>
    <row r="54" spans="1:15" x14ac:dyDescent="0.25">
      <c r="A54" s="14">
        <v>8</v>
      </c>
      <c r="E54" t="s">
        <v>57</v>
      </c>
    </row>
    <row r="55" spans="1:15" x14ac:dyDescent="0.25">
      <c r="A55" s="14"/>
      <c r="E55" s="6" t="s">
        <v>56</v>
      </c>
    </row>
    <row r="56" spans="1:15" x14ac:dyDescent="0.25">
      <c r="A56" s="14"/>
      <c r="E56" s="6"/>
    </row>
    <row r="57" spans="1:15" ht="18" x14ac:dyDescent="0.35">
      <c r="A57" s="14">
        <v>9</v>
      </c>
      <c r="B57" s="5" t="s">
        <v>58</v>
      </c>
      <c r="C57">
        <f>C36*SQRT(1/(H20-15*D21^2))</f>
        <v>0.17314268992137566</v>
      </c>
      <c r="E57" t="s">
        <v>48</v>
      </c>
      <c r="G57">
        <f>D23-TINV(0.1,13)*C57</f>
        <v>0.86033378593114629</v>
      </c>
      <c r="J57">
        <f>D23+TINV(0.1,13)*C57</f>
        <v>1.4735821296366742</v>
      </c>
    </row>
    <row r="58" spans="1:15" x14ac:dyDescent="0.25">
      <c r="A58" s="14"/>
      <c r="C58" s="5"/>
      <c r="E58" t="s">
        <v>59</v>
      </c>
    </row>
    <row r="59" spans="1:15" x14ac:dyDescent="0.25">
      <c r="A59" s="15"/>
      <c r="E59" t="s">
        <v>68</v>
      </c>
      <c r="O59">
        <f>TINV(0.1,13)</f>
        <v>1.7709333959868729</v>
      </c>
    </row>
    <row r="60" spans="1:15" x14ac:dyDescent="0.25">
      <c r="A60" s="15"/>
    </row>
    <row r="61" spans="1:15" x14ac:dyDescent="0.25">
      <c r="A61" s="15">
        <v>10</v>
      </c>
      <c r="E61" t="s">
        <v>81</v>
      </c>
    </row>
    <row r="62" spans="1:15" x14ac:dyDescent="0.25">
      <c r="E62" t="s">
        <v>82</v>
      </c>
    </row>
    <row r="63" spans="1:15" ht="18" x14ac:dyDescent="0.35">
      <c r="D63" t="s">
        <v>47</v>
      </c>
      <c r="E63" t="s">
        <v>41</v>
      </c>
    </row>
    <row r="64" spans="1:15" ht="18" x14ac:dyDescent="0.35">
      <c r="D64" t="s">
        <v>42</v>
      </c>
      <c r="E64" t="s">
        <v>69</v>
      </c>
      <c r="F64" t="s">
        <v>46</v>
      </c>
      <c r="G64" t="s">
        <v>70</v>
      </c>
    </row>
    <row r="65" spans="3:5" x14ac:dyDescent="0.25">
      <c r="D65" s="11" t="s">
        <v>43</v>
      </c>
    </row>
    <row r="67" spans="3:5" ht="18" x14ac:dyDescent="0.35">
      <c r="C67" t="s">
        <v>44</v>
      </c>
      <c r="E67">
        <f>(D23-1)/C57</f>
        <v>0.96427956536730519</v>
      </c>
    </row>
    <row r="68" spans="3:5" x14ac:dyDescent="0.25">
      <c r="C68" t="s">
        <v>45</v>
      </c>
      <c r="E68">
        <f>TINV(0.1,13)</f>
        <v>1.7709333959868729</v>
      </c>
    </row>
    <row r="69" spans="3:5" x14ac:dyDescent="0.25">
      <c r="E69" t="s">
        <v>71</v>
      </c>
    </row>
    <row r="70" spans="3:5" x14ac:dyDescent="0.25">
      <c r="E70" t="s">
        <v>72</v>
      </c>
    </row>
    <row r="90" spans="3:5" x14ac:dyDescent="0.25">
      <c r="C90" s="11"/>
    </row>
    <row r="91" spans="3:5" x14ac:dyDescent="0.25">
      <c r="C91" s="11"/>
    </row>
    <row r="92" spans="3:5" x14ac:dyDescent="0.25">
      <c r="C92" s="5"/>
    </row>
    <row r="93" spans="3:5" x14ac:dyDescent="0.25">
      <c r="C93" s="5"/>
      <c r="E93" s="5"/>
    </row>
    <row r="94" spans="3:5" x14ac:dyDescent="0.25">
      <c r="C94" s="5"/>
      <c r="E94" s="5"/>
    </row>
  </sheetData>
  <pageMargins left="0.7" right="0.7" top="0.75" bottom="0.75" header="0.3" footer="0.3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r:id="rId5">
            <anchor moveWithCells="1">
              <from>
                <xdr:col>2</xdr:col>
                <xdr:colOff>323850</xdr:colOff>
                <xdr:row>29</xdr:row>
                <xdr:rowOff>219075</xdr:rowOff>
              </from>
              <to>
                <xdr:col>4</xdr:col>
                <xdr:colOff>466725</xdr:colOff>
                <xdr:row>32</xdr:row>
                <xdr:rowOff>19050</xdr:rowOff>
              </to>
            </anchor>
          </objectPr>
        </oleObject>
      </mc:Choice>
      <mc:Fallback>
        <oleObject progId="Equation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Solution</vt:lpstr>
      <vt:lpstr>Sheet3</vt:lpstr>
    </vt:vector>
  </TitlesOfParts>
  <Company>Wake Forest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Wake Forest</dc:creator>
  <cp:lastModifiedBy>Umit Akinc</cp:lastModifiedBy>
  <cp:lastPrinted>2008-09-12T17:48:43Z</cp:lastPrinted>
  <dcterms:created xsi:type="dcterms:W3CDTF">2008-08-28T14:34:20Z</dcterms:created>
  <dcterms:modified xsi:type="dcterms:W3CDTF">2012-02-02T19:10:20Z</dcterms:modified>
</cp:coreProperties>
</file>