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inc\Desktop\solutions\"/>
    </mc:Choice>
  </mc:AlternateContent>
  <bookViews>
    <workbookView xWindow="0" yWindow="0" windowWidth="28800" windowHeight="14835" activeTab="1"/>
  </bookViews>
  <sheets>
    <sheet name="16-58" sheetId="1" r:id="rId1"/>
    <sheet name="16-59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J34" i="1" l="1"/>
  <c r="J4" i="1"/>
  <c r="H27" i="1"/>
  <c r="H28" i="1"/>
  <c r="H4" i="1"/>
  <c r="H3" i="1"/>
  <c r="K3" i="1" s="1"/>
  <c r="K36" i="2"/>
  <c r="K40" i="2"/>
  <c r="K52" i="2"/>
  <c r="K56" i="2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J37" i="2"/>
  <c r="K37" i="2" s="1"/>
  <c r="J38" i="2"/>
  <c r="K38" i="2" s="1"/>
  <c r="J39" i="2"/>
  <c r="K39" i="2" s="1"/>
  <c r="J40" i="2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J53" i="2"/>
  <c r="K53" i="2" s="1"/>
  <c r="J54" i="2"/>
  <c r="K54" i="2" s="1"/>
  <c r="J55" i="2"/>
  <c r="K55" i="2" s="1"/>
  <c r="J56" i="2"/>
  <c r="J57" i="2"/>
  <c r="K57" i="2" s="1"/>
  <c r="J27" i="2"/>
  <c r="K27" i="2" s="1"/>
  <c r="B3" i="2"/>
  <c r="B4" i="2" s="1"/>
  <c r="D2" i="2"/>
  <c r="E2" i="2" s="1"/>
  <c r="J6" i="1"/>
  <c r="J7" i="1"/>
  <c r="J10" i="1"/>
  <c r="J11" i="1"/>
  <c r="J14" i="1"/>
  <c r="J15" i="1"/>
  <c r="J16" i="1"/>
  <c r="J5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K28" i="1" s="1"/>
  <c r="A14" i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  <c r="J3" i="1" s="1"/>
  <c r="E6" i="1"/>
  <c r="F6" i="1" s="1"/>
  <c r="E5" i="1"/>
  <c r="F5" i="1" s="1"/>
  <c r="D5" i="1"/>
  <c r="J24" i="1" l="1"/>
  <c r="J20" i="1"/>
  <c r="J12" i="1"/>
  <c r="J8" i="1"/>
  <c r="J29" i="1" s="1"/>
  <c r="D3" i="2"/>
  <c r="E3" i="2" s="1"/>
  <c r="J28" i="1"/>
  <c r="K24" i="1"/>
  <c r="K4" i="1"/>
  <c r="J19" i="1"/>
  <c r="J27" i="1"/>
  <c r="K19" i="1"/>
  <c r="J22" i="1"/>
  <c r="J23" i="1"/>
  <c r="K27" i="1"/>
  <c r="J18" i="1"/>
  <c r="K58" i="2"/>
  <c r="N31" i="2" s="1"/>
  <c r="J25" i="1"/>
  <c r="J21" i="1"/>
  <c r="J17" i="1"/>
  <c r="J13" i="1"/>
  <c r="J9" i="1"/>
  <c r="J26" i="1"/>
  <c r="K21" i="1"/>
  <c r="K5" i="1"/>
  <c r="B5" i="2"/>
  <c r="D5" i="2" s="1"/>
  <c r="E5" i="2" s="1"/>
  <c r="D4" i="2"/>
  <c r="E4" i="2" s="1"/>
  <c r="H6" i="1"/>
  <c r="K6" i="1" s="1"/>
  <c r="H7" i="1"/>
  <c r="K7" i="1" s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H20" i="1"/>
  <c r="K20" i="1" s="1"/>
  <c r="H21" i="1"/>
  <c r="H22" i="1"/>
  <c r="K22" i="1" s="1"/>
  <c r="H23" i="1"/>
  <c r="K23" i="1" s="1"/>
  <c r="H24" i="1"/>
  <c r="H25" i="1"/>
  <c r="K25" i="1" s="1"/>
  <c r="H26" i="1"/>
  <c r="K26" i="1" s="1"/>
  <c r="H5" i="1"/>
  <c r="F39" i="1"/>
  <c r="E39" i="1"/>
  <c r="D39" i="1"/>
  <c r="C39" i="1"/>
  <c r="E10" i="1"/>
  <c r="F10" i="1" s="1"/>
  <c r="E14" i="1"/>
  <c r="F14" i="1" s="1"/>
  <c r="E22" i="1"/>
  <c r="F22" i="1" s="1"/>
  <c r="E26" i="1"/>
  <c r="F26" i="1" s="1"/>
  <c r="K29" i="1" l="1"/>
  <c r="R22" i="1"/>
  <c r="B6" i="2"/>
  <c r="B7" i="2"/>
  <c r="D6" i="2"/>
  <c r="E6" i="2" s="1"/>
  <c r="G39" i="1"/>
  <c r="F40" i="1" s="1"/>
  <c r="G45" i="1" s="1"/>
  <c r="E12" i="1"/>
  <c r="F12" i="1" s="1"/>
  <c r="E8" i="1"/>
  <c r="F8" i="1" s="1"/>
  <c r="E11" i="1"/>
  <c r="F11" i="1" s="1"/>
  <c r="E7" i="1"/>
  <c r="F7" i="1" s="1"/>
  <c r="E18" i="1"/>
  <c r="F18" i="1" s="1"/>
  <c r="E25" i="1"/>
  <c r="F25" i="1" s="1"/>
  <c r="E21" i="1"/>
  <c r="F21" i="1" s="1"/>
  <c r="E17" i="1"/>
  <c r="F17" i="1" s="1"/>
  <c r="E13" i="1"/>
  <c r="F13" i="1" s="1"/>
  <c r="E9" i="1"/>
  <c r="F9" i="1" s="1"/>
  <c r="E23" i="1"/>
  <c r="F23" i="1" s="1"/>
  <c r="E19" i="1"/>
  <c r="F19" i="1" s="1"/>
  <c r="E15" i="1"/>
  <c r="F15" i="1" s="1"/>
  <c r="R21" i="1"/>
  <c r="E24" i="1"/>
  <c r="F24" i="1" s="1"/>
  <c r="E20" i="1"/>
  <c r="F20" i="1" s="1"/>
  <c r="E16" i="1"/>
  <c r="F16" i="1" s="1"/>
  <c r="M3" i="1" l="1"/>
  <c r="M7" i="1"/>
  <c r="N7" i="1" s="1"/>
  <c r="O7" i="1" s="1"/>
  <c r="M11" i="1"/>
  <c r="M15" i="1"/>
  <c r="N15" i="1" s="1"/>
  <c r="O15" i="1" s="1"/>
  <c r="M19" i="1"/>
  <c r="N19" i="1" s="1"/>
  <c r="O19" i="1" s="1"/>
  <c r="M23" i="1"/>
  <c r="N23" i="1" s="1"/>
  <c r="O23" i="1" s="1"/>
  <c r="M27" i="1"/>
  <c r="M4" i="1"/>
  <c r="M8" i="1"/>
  <c r="N8" i="1" s="1"/>
  <c r="O8" i="1" s="1"/>
  <c r="M12" i="1"/>
  <c r="M16" i="1"/>
  <c r="N16" i="1" s="1"/>
  <c r="O16" i="1" s="1"/>
  <c r="M20" i="1"/>
  <c r="M24" i="1"/>
  <c r="N24" i="1" s="1"/>
  <c r="O24" i="1" s="1"/>
  <c r="M28" i="1"/>
  <c r="N28" i="1" s="1"/>
  <c r="O28" i="1" s="1"/>
  <c r="M5" i="1"/>
  <c r="N5" i="1" s="1"/>
  <c r="O5" i="1" s="1"/>
  <c r="M9" i="1"/>
  <c r="N9" i="1" s="1"/>
  <c r="O9" i="1" s="1"/>
  <c r="M13" i="1"/>
  <c r="N13" i="1" s="1"/>
  <c r="O13" i="1" s="1"/>
  <c r="M17" i="1"/>
  <c r="N17" i="1" s="1"/>
  <c r="O17" i="1" s="1"/>
  <c r="M21" i="1"/>
  <c r="M25" i="1"/>
  <c r="N25" i="1" s="1"/>
  <c r="O25" i="1" s="1"/>
  <c r="N3" i="1"/>
  <c r="O3" i="1" s="1"/>
  <c r="M6" i="1"/>
  <c r="N6" i="1" s="1"/>
  <c r="O6" i="1" s="1"/>
  <c r="M10" i="1"/>
  <c r="N10" i="1" s="1"/>
  <c r="O10" i="1" s="1"/>
  <c r="M14" i="1"/>
  <c r="N14" i="1" s="1"/>
  <c r="O14" i="1" s="1"/>
  <c r="M18" i="1"/>
  <c r="N18" i="1" s="1"/>
  <c r="O18" i="1" s="1"/>
  <c r="M22" i="1"/>
  <c r="N22" i="1" s="1"/>
  <c r="O22" i="1" s="1"/>
  <c r="M26" i="1"/>
  <c r="N26" i="1" s="1"/>
  <c r="O26" i="1" s="1"/>
  <c r="B8" i="2"/>
  <c r="D7" i="2"/>
  <c r="E7" i="2" s="1"/>
  <c r="M45" i="1"/>
  <c r="E40" i="1"/>
  <c r="G44" i="1" s="1"/>
  <c r="M44" i="1" s="1"/>
  <c r="C40" i="1"/>
  <c r="D40" i="1"/>
  <c r="N21" i="1"/>
  <c r="O21" i="1" s="1"/>
  <c r="N12" i="1"/>
  <c r="O12" i="1" s="1"/>
  <c r="N27" i="1"/>
  <c r="O27" i="1" s="1"/>
  <c r="N4" i="1"/>
  <c r="O4" i="1" s="1"/>
  <c r="N11" i="1"/>
  <c r="O11" i="1" s="1"/>
  <c r="N20" i="1"/>
  <c r="O20" i="1" s="1"/>
  <c r="D8" i="2" l="1"/>
  <c r="E8" i="2" s="1"/>
  <c r="B9" i="2"/>
  <c r="G40" i="1"/>
  <c r="N29" i="1"/>
  <c r="O32" i="1" s="1"/>
  <c r="O29" i="1"/>
  <c r="O33" i="1" s="1"/>
  <c r="D9" i="2" l="1"/>
  <c r="E9" i="2" s="1"/>
  <c r="B10" i="2"/>
  <c r="B11" i="2" l="1"/>
  <c r="D10" i="2"/>
  <c r="E10" i="2" s="1"/>
  <c r="B12" i="2" l="1"/>
  <c r="D11" i="2"/>
  <c r="E11" i="2" s="1"/>
  <c r="D12" i="2" l="1"/>
  <c r="E12" i="2" s="1"/>
  <c r="B13" i="2"/>
  <c r="D13" i="2" l="1"/>
  <c r="E13" i="2" s="1"/>
  <c r="B14" i="2"/>
  <c r="D14" i="2" l="1"/>
  <c r="E14" i="2" s="1"/>
  <c r="B15" i="2"/>
  <c r="B16" i="2" l="1"/>
  <c r="D15" i="2"/>
  <c r="E15" i="2" s="1"/>
  <c r="D16" i="2" l="1"/>
  <c r="E16" i="2" s="1"/>
  <c r="B17" i="2"/>
  <c r="D17" i="2" l="1"/>
  <c r="E17" i="2" s="1"/>
  <c r="B18" i="2"/>
  <c r="B19" i="2" l="1"/>
  <c r="D18" i="2"/>
  <c r="E18" i="2" s="1"/>
  <c r="B20" i="2" l="1"/>
  <c r="D19" i="2"/>
  <c r="E19" i="2" s="1"/>
  <c r="D20" i="2" l="1"/>
  <c r="E20" i="2" s="1"/>
  <c r="B21" i="2"/>
  <c r="D21" i="2" l="1"/>
  <c r="E21" i="2" s="1"/>
  <c r="B22" i="2"/>
  <c r="D22" i="2" l="1"/>
  <c r="E22" i="2" s="1"/>
  <c r="B23" i="2"/>
  <c r="B24" i="2" l="1"/>
  <c r="D23" i="2"/>
  <c r="E23" i="2" s="1"/>
  <c r="D24" i="2" l="1"/>
  <c r="E24" i="2" s="1"/>
  <c r="B25" i="2"/>
  <c r="D25" i="2" l="1"/>
  <c r="E25" i="2" s="1"/>
  <c r="B26" i="2"/>
  <c r="B27" i="2" l="1"/>
  <c r="D26" i="2"/>
  <c r="E26" i="2" s="1"/>
  <c r="B28" i="2" l="1"/>
  <c r="D27" i="2"/>
  <c r="E27" i="2" s="1"/>
  <c r="D28" i="2" l="1"/>
  <c r="E28" i="2" s="1"/>
  <c r="B29" i="2"/>
  <c r="D29" i="2" l="1"/>
  <c r="E29" i="2" s="1"/>
  <c r="B30" i="2"/>
  <c r="B31" i="2" l="1"/>
  <c r="D30" i="2"/>
  <c r="E30" i="2" s="1"/>
  <c r="B32" i="2" l="1"/>
  <c r="D31" i="2"/>
  <c r="E31" i="2" s="1"/>
  <c r="D32" i="2" l="1"/>
  <c r="E32" i="2" s="1"/>
  <c r="B33" i="2"/>
  <c r="D33" i="2" s="1"/>
  <c r="E33" i="2" s="1"/>
</calcChain>
</file>

<file path=xl/sharedStrings.xml><?xml version="1.0" encoding="utf-8"?>
<sst xmlns="http://schemas.openxmlformats.org/spreadsheetml/2006/main" count="145" uniqueCount="140">
  <si>
    <t>1Q05</t>
  </si>
  <si>
    <t>2Q05</t>
  </si>
  <si>
    <t>3Q05</t>
  </si>
  <si>
    <t>4Q05</t>
  </si>
  <si>
    <t>1Q06</t>
  </si>
  <si>
    <t>2Q06</t>
  </si>
  <si>
    <t>3Q06</t>
  </si>
  <si>
    <t>4Q06</t>
  </si>
  <si>
    <t>1Q07</t>
  </si>
  <si>
    <t>2Q07</t>
  </si>
  <si>
    <t>3Q07</t>
  </si>
  <si>
    <t>4Q07</t>
  </si>
  <si>
    <t>1Q08</t>
  </si>
  <si>
    <t>2Q08</t>
  </si>
  <si>
    <t>3Q08</t>
  </si>
  <si>
    <t>4Q08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</si>
  <si>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</si>
  <si>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</si>
  <si>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</si>
  <si>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</si>
  <si>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</si>
  <si>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</si>
  <si>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</si>
  <si>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</si>
  <si>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</si>
  <si>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</si>
  <si>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Qtr 1 2004</t>
  </si>
  <si>
    <t>Qtr2 2004</t>
  </si>
  <si>
    <t>Qtr 3 2004</t>
  </si>
  <si>
    <t>Qtr 4 2004</t>
  </si>
  <si>
    <t>Qtr 1 2005</t>
  </si>
  <si>
    <t>Qtr2 2005</t>
  </si>
  <si>
    <t>Qtr 3 2005</t>
  </si>
  <si>
    <t>Qtr 4 2005</t>
  </si>
  <si>
    <t>Qtr1 2006</t>
  </si>
  <si>
    <t>Qtr1 2007</t>
  </si>
  <si>
    <t>Qrt 2 2006</t>
  </si>
  <si>
    <t>Qrt 3 2006</t>
  </si>
  <si>
    <t>Qrt 4 2006</t>
  </si>
  <si>
    <t>Qrt 2 2007</t>
  </si>
  <si>
    <t>Qrt 3 2007</t>
  </si>
  <si>
    <t>Qrt 4 2007</t>
  </si>
  <si>
    <t>Qtr1 2008</t>
  </si>
  <si>
    <t>Qrt 2 2008</t>
  </si>
  <si>
    <t>Qrt 3 2008</t>
  </si>
  <si>
    <t>Qrt 4 2008</t>
  </si>
  <si>
    <t>Qtr1 2009</t>
  </si>
  <si>
    <t>Qrt 2 2009</t>
  </si>
  <si>
    <t>Qrt 3 2009</t>
  </si>
  <si>
    <t>Qrt 4 2009</t>
  </si>
  <si>
    <t>Qtr1 2010</t>
  </si>
  <si>
    <t>Qrt 2 2010</t>
  </si>
  <si>
    <t>Qrt 3 2010</t>
  </si>
  <si>
    <t>Qrt 4 2010</t>
  </si>
  <si>
    <t>Qtr1 2011</t>
  </si>
  <si>
    <t>Qrt 2 2011</t>
  </si>
  <si>
    <t>Qrt 3 2011</t>
  </si>
  <si>
    <t>Qrt 4 2011</t>
  </si>
  <si>
    <t>ratios</t>
  </si>
  <si>
    <t>Q1</t>
  </si>
  <si>
    <t>Q2</t>
  </si>
  <si>
    <t>Q3</t>
  </si>
  <si>
    <t>Q4</t>
  </si>
  <si>
    <t>Average</t>
  </si>
  <si>
    <t>Adjusted</t>
  </si>
  <si>
    <t>Indices</t>
  </si>
  <si>
    <t>T</t>
  </si>
  <si>
    <t>Y</t>
  </si>
  <si>
    <t>DesY*T</t>
  </si>
  <si>
    <t>b=</t>
  </si>
  <si>
    <t>a=</t>
  </si>
  <si>
    <t>Forecast</t>
  </si>
  <si>
    <t>error</t>
  </si>
  <si>
    <r>
      <t>error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</si>
  <si>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MAD</t>
  </si>
  <si>
    <t>MSE</t>
  </si>
  <si>
    <t>Forecasts</t>
  </si>
  <si>
    <t>3Q11</t>
  </si>
  <si>
    <t>4Q11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</si>
  <si>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</si>
  <si>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</si>
  <si>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</si>
  <si>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</si>
  <si>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</si>
  <si>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</si>
  <si>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</si>
  <si>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</si>
  <si>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</si>
  <si>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</si>
  <si>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</si>
  <si>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</si>
  <si>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</si>
  <si>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</si>
  <si>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</si>
  <si>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</si>
  <si>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</si>
  <si>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</si>
  <si>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</si>
  <si>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</si>
  <si>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</si>
  <si>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</si>
  <si>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</si>
  <si>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</si>
  <si>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</si>
  <si>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r>
      <t>T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</si>
  <si>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DesY</t>
  </si>
  <si>
    <t>Quarter</t>
  </si>
  <si>
    <t>4Q-MA</t>
  </si>
  <si>
    <t>Centered</t>
  </si>
  <si>
    <t>b)  Quarterly Indices:</t>
  </si>
  <si>
    <t>c)</t>
  </si>
  <si>
    <t>d) Trend line and deseasonalized data</t>
  </si>
  <si>
    <t>e)</t>
  </si>
  <si>
    <t>f)</t>
  </si>
  <si>
    <t>g) MAD and MSE</t>
  </si>
  <si>
    <t>h) Forecasts:</t>
  </si>
  <si>
    <t>a) The plot of raw data</t>
  </si>
  <si>
    <t xml:space="preserve">Time </t>
  </si>
  <si>
    <t xml:space="preserve">Linear Trend line </t>
  </si>
  <si>
    <t>RESIDUAL OUTPUT</t>
  </si>
  <si>
    <t>Observation</t>
  </si>
  <si>
    <t>Predicted Y</t>
  </si>
  <si>
    <r>
      <t>e</t>
    </r>
    <r>
      <rPr>
        <i/>
        <vertAlign val="subscript"/>
        <sz val="11"/>
        <color theme="1"/>
        <rFont val="Calibri"/>
        <family val="2"/>
        <scheme val="minor"/>
      </rPr>
      <t>t-1</t>
    </r>
  </si>
  <si>
    <t>Coded t</t>
  </si>
  <si>
    <t xml:space="preserve">d = </t>
  </si>
  <si>
    <r>
      <rPr>
        <i/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scheme val="minor"/>
      </rPr>
      <t xml:space="preserve"> = .05</t>
    </r>
  </si>
  <si>
    <r>
      <t>D</t>
    </r>
    <r>
      <rPr>
        <vertAlign val="subscript"/>
        <sz val="11"/>
        <color theme="1"/>
        <rFont val="Calibri"/>
        <family val="2"/>
        <scheme val="minor"/>
      </rPr>
      <t>U</t>
    </r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</si>
  <si>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</si>
  <si>
    <t xml:space="preserve">or </t>
  </si>
  <si>
    <t>Y = 822.2698 + 7.0666T ( T = 0 Qtr 4 2003)</t>
  </si>
  <si>
    <t>Y = 938.8688 + 7.0666T ( T = 0 between Qrt 4 2007 and Qrtr 1 2008)</t>
  </si>
  <si>
    <r>
      <t>e</t>
    </r>
    <r>
      <rPr>
        <i/>
        <vertAlign val="subscript"/>
        <sz val="11"/>
        <color theme="1"/>
        <rFont val="Calibri"/>
        <family val="2"/>
        <scheme val="minor"/>
      </rPr>
      <t>t</t>
    </r>
  </si>
  <si>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e</t>
    </r>
    <r>
      <rPr>
        <i/>
        <vertAlign val="subscript"/>
        <sz val="11"/>
        <color theme="1"/>
        <rFont val="Calibri"/>
        <family val="2"/>
        <scheme val="minor"/>
      </rPr>
      <t>t</t>
    </r>
    <r>
      <rPr>
        <i/>
        <sz val="11"/>
        <color theme="1"/>
        <rFont val="Calibri"/>
        <family val="2"/>
        <scheme val="minor"/>
      </rPr>
      <t>-e</t>
    </r>
    <r>
      <rPr>
        <i/>
        <vertAlign val="subscript"/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2</t>
    </r>
  </si>
  <si>
    <t>Analysis of serial correlation:</t>
  </si>
  <si>
    <r>
      <t>H</t>
    </r>
    <r>
      <rPr>
        <vertAlign val="sub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:</t>
    </r>
  </si>
  <si>
    <r>
      <t>H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:</t>
    </r>
  </si>
  <si>
    <t>r = 0</t>
  </si>
  <si>
    <t>r &gt; 0</t>
  </si>
  <si>
    <t>Since the test statistic, d is less than the lower D-W critical value</t>
  </si>
  <si>
    <t>we reject the null and conclude that residuals are serially correlated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</si>
</sst>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i/>
      <sz val="11"/>
      <color theme="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Continuous"/>
    </xf>
    <xf numFmtId="0" fontId="0" fillId="0" borderId="1" xfId="0" applyBorder="1"/>
    <xf numFmtId="0" fontId="0" fillId="2" borderId="1" xfId="0" applyFill="1" applyBorder="1"/>
    <xf numFmtId="0" fontId="2" fillId="0" borderId="3" xfId="0" applyFont="1" applyBorder="1" applyAlignment="1">
      <alignment horizontal="right"/>
    </xf>
    <xf numFmtId="0" fontId="0" fillId="0" borderId="3" xfId="0" applyBorder="1"/>
    <xf numFmtId="0" fontId="0" fillId="0" borderId="1" xfId="0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left"/>
    </xf>
    <xf numFmtId="0" fontId="8" fillId="0" borderId="0" xfId="0" applyFont="1"/>
    <xf numFmtId="164" fontId="0" fillId="0" borderId="0" xfId="0" applyNumberFormat="1"/>
    <xf numFmtId="165" fontId="0" fillId="2" borderId="0" xfId="0" applyNumberFormat="1" applyFill="1"/>
    <xf numFmtId="165" fontId="0" fillId="3" borderId="0" xfId="0" applyNumberFormat="1" applyFill="1"/>
    <xf numFmtId="165" fontId="0" fillId="4" borderId="0" xfId="0" applyNumberFormat="1" applyFill="1"/>
    <xf numFmtId="165" fontId="0" fillId="5" borderId="0" xfId="0" applyNumberFormat="1" applyFill="1"/>
    <xf numFmtId="2" fontId="0" fillId="0" borderId="3" xfId="0" applyNumberFormat="1" applyBorder="1"/>
    <xf numFmtId="2" fontId="0" fillId="0" borderId="1" xfId="0" applyNumberFormat="1" applyBorder="1"/>
    <xf numFmtId="0" fontId="0" fillId="0" borderId="6" xfId="0" applyBorder="1"/>
    <xf numFmtId="0" fontId="2" fillId="0" borderId="6" xfId="0" applyFont="1" applyBorder="1" applyAlignment="1">
      <alignment horizontal="right"/>
    </xf>
    <xf numFmtId="0" fontId="0" fillId="0" borderId="5" xfId="0" applyBorder="1"/>
    <xf numFmtId="165" fontId="0" fillId="3" borderId="1" xfId="0" applyNumberFormat="1" applyFill="1" applyBorder="1"/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'16-58'!$B$3:$B$28</c:f>
              <c:strCache>
                <c:ptCount val="26"/>
                <c:pt idx="0">
                  <c:v>1Q05</c:v>
                </c:pt>
                <c:pt idx="1">
                  <c:v>2Q05</c:v>
                </c:pt>
                <c:pt idx="2">
                  <c:v>3Q05</c:v>
                </c:pt>
                <c:pt idx="3">
                  <c:v>4Q05</c:v>
                </c:pt>
                <c:pt idx="4">
                  <c:v>1Q06</c:v>
                </c:pt>
                <c:pt idx="5">
                  <c:v>2Q06</c:v>
                </c:pt>
                <c:pt idx="6">
                  <c:v>3Q06</c:v>
                </c:pt>
                <c:pt idx="7">
                  <c:v>4Q06</c:v>
                </c:pt>
                <c:pt idx="8">
                  <c:v>1Q07</c:v>
                </c:pt>
                <c:pt idx="9">
                  <c:v>2Q07</c:v>
                </c:pt>
                <c:pt idx="10">
                  <c:v>3Q07</c:v>
                </c:pt>
                <c:pt idx="11">
                  <c:v>4Q07</c:v>
                </c:pt>
                <c:pt idx="12">
                  <c:v>1Q08</c:v>
                </c:pt>
                <c:pt idx="13">
                  <c:v>2Q08</c:v>
                </c:pt>
                <c:pt idx="14">
                  <c:v>3Q08</c:v>
                </c:pt>
                <c:pt idx="15">
                  <c:v>4Q08</c:v>
                </c:pt>
                <c:pt idx="16">
                  <c:v>1Q09</c:v>
                </c:pt>
                <c:pt idx="17">
                  <c:v>2Q09</c:v>
                </c:pt>
                <c:pt idx="18">
                  <c:v>3Q09</c:v>
                </c:pt>
                <c:pt idx="19">
                  <c:v>4Q09</c:v>
                </c:pt>
                <c:pt idx="20">
                  <c:v>1Q10</c:v>
                </c:pt>
                <c:pt idx="21">
                  <c:v>2Q10</c:v>
                </c:pt>
                <c:pt idx="22">
                  <c:v>3Q10</c:v>
                </c:pt>
                <c:pt idx="23">
                  <c:v>4Q10</c:v>
                </c:pt>
                <c:pt idx="24">
                  <c:v>1Q11</c:v>
                </c:pt>
                <c:pt idx="25">
                  <c:v>2Q11</c:v>
                </c:pt>
              </c:strCache>
            </c:strRef>
          </c:cat>
          <c:val>
            <c:numRef>
              <c:f>'16-58'!$C$3:$C$28</c:f>
              <c:numCache>
                <c:formatCode>General</c:formatCode>
                <c:ptCount val="26"/>
                <c:pt idx="0">
                  <c:v>304072</c:v>
                </c:pt>
                <c:pt idx="1">
                  <c:v>241146</c:v>
                </c:pt>
                <c:pt idx="2">
                  <c:v>251719</c:v>
                </c:pt>
                <c:pt idx="3">
                  <c:v>247792</c:v>
                </c:pt>
                <c:pt idx="4">
                  <c:v>370434</c:v>
                </c:pt>
                <c:pt idx="5">
                  <c:v>291448</c:v>
                </c:pt>
                <c:pt idx="6">
                  <c:v>297308</c:v>
                </c:pt>
                <c:pt idx="7">
                  <c:v>286892</c:v>
                </c:pt>
                <c:pt idx="8">
                  <c:v>415718</c:v>
                </c:pt>
                <c:pt idx="9">
                  <c:v>325157</c:v>
                </c:pt>
                <c:pt idx="10">
                  <c:v>336537</c:v>
                </c:pt>
                <c:pt idx="11">
                  <c:v>387424</c:v>
                </c:pt>
                <c:pt idx="12">
                  <c:v>546057</c:v>
                </c:pt>
                <c:pt idx="13">
                  <c:v>414776</c:v>
                </c:pt>
                <c:pt idx="14">
                  <c:v>409164</c:v>
                </c:pt>
                <c:pt idx="15">
                  <c:v>397537</c:v>
                </c:pt>
                <c:pt idx="16">
                  <c:v>548111</c:v>
                </c:pt>
                <c:pt idx="17">
                  <c:v>412788</c:v>
                </c:pt>
                <c:pt idx="18">
                  <c:v>417408</c:v>
                </c:pt>
                <c:pt idx="19">
                  <c:v>406495</c:v>
                </c:pt>
                <c:pt idx="20">
                  <c:v>586479</c:v>
                </c:pt>
                <c:pt idx="21">
                  <c:v>468013</c:v>
                </c:pt>
                <c:pt idx="22">
                  <c:v>480706</c:v>
                </c:pt>
                <c:pt idx="23">
                  <c:v>466087</c:v>
                </c:pt>
                <c:pt idx="24">
                  <c:v>667478</c:v>
                </c:pt>
                <c:pt idx="25">
                  <c:v>522337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097656"/>
        <c:axId val="390101184"/>
      </c:lineChart>
      <c:catAx>
        <c:axId val="390097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0101184"/>
        <c:crosses val="autoZero"/>
        <c:auto val="1"/>
        <c:lblAlgn val="ctr"/>
        <c:lblOffset val="100"/>
        <c:noMultiLvlLbl val="0"/>
      </c:catAx>
      <c:valAx>
        <c:axId val="390101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0097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0"/>
            <c:dispEq val="1"/>
            <c:trendlineLbl>
              <c:layout>
                <c:manualLayout>
                  <c:x val="0.29527887139107611"/>
                  <c:y val="-1.3691309419655876E-2"/>
                </c:manualLayout>
              </c:layout>
              <c:numFmt formatCode="General" sourceLinked="0"/>
            </c:trendlineLbl>
          </c:trendline>
          <c:xVal>
            <c:numRef>
              <c:f>'16-58'!$A$3:$A$28</c:f>
              <c:numCache>
                <c:formatCode>General</c:formatCode>
                <c:ptCount val="26"/>
                <c:pt idx="0">
                  <c:v>-12.5</c:v>
                </c:pt>
                <c:pt idx="1">
                  <c:v>-11.5</c:v>
                </c:pt>
                <c:pt idx="2">
                  <c:v>-10.5</c:v>
                </c:pt>
                <c:pt idx="3">
                  <c:v>-9.5</c:v>
                </c:pt>
                <c:pt idx="4">
                  <c:v>-8.5</c:v>
                </c:pt>
                <c:pt idx="5">
                  <c:v>-7.5</c:v>
                </c:pt>
                <c:pt idx="6">
                  <c:v>-6.5</c:v>
                </c:pt>
                <c:pt idx="7">
                  <c:v>-5.5</c:v>
                </c:pt>
                <c:pt idx="8">
                  <c:v>-4.5</c:v>
                </c:pt>
                <c:pt idx="9">
                  <c:v>-3.5</c:v>
                </c:pt>
                <c:pt idx="10">
                  <c:v>-2.5</c:v>
                </c:pt>
                <c:pt idx="11">
                  <c:v>-1.5</c:v>
                </c:pt>
                <c:pt idx="12">
                  <c:v>-0.5</c:v>
                </c:pt>
                <c:pt idx="13">
                  <c:v>0.5</c:v>
                </c:pt>
                <c:pt idx="14">
                  <c:v>1.5</c:v>
                </c:pt>
                <c:pt idx="15">
                  <c:v>2.5</c:v>
                </c:pt>
                <c:pt idx="16">
                  <c:v>3.5</c:v>
                </c:pt>
                <c:pt idx="17">
                  <c:v>4.5</c:v>
                </c:pt>
                <c:pt idx="18">
                  <c:v>5.5</c:v>
                </c:pt>
                <c:pt idx="19">
                  <c:v>6.5</c:v>
                </c:pt>
                <c:pt idx="20">
                  <c:v>7.5</c:v>
                </c:pt>
                <c:pt idx="21">
                  <c:v>8.5</c:v>
                </c:pt>
                <c:pt idx="22">
                  <c:v>9.5</c:v>
                </c:pt>
                <c:pt idx="23">
                  <c:v>10.5</c:v>
                </c:pt>
                <c:pt idx="24">
                  <c:v>11.5</c:v>
                </c:pt>
                <c:pt idx="25">
                  <c:v>12.5</c:v>
                </c:pt>
              </c:numCache>
            </c:numRef>
          </c:xVal>
          <c:yVal>
            <c:numRef>
              <c:f>'16-58'!$H$3:$H$28</c:f>
              <c:numCache>
                <c:formatCode>General</c:formatCode>
                <c:ptCount val="26"/>
                <c:pt idx="0">
                  <c:v>244255.74956282959</c:v>
                </c:pt>
                <c:pt idx="1">
                  <c:v>257104.07791377857</c:v>
                </c:pt>
                <c:pt idx="2">
                  <c:v>272345.61387332593</c:v>
                </c:pt>
                <c:pt idx="3">
                  <c:v>277509.50050305383</c:v>
                </c:pt>
                <c:pt idx="4">
                  <c:v>297563.19007852487</c:v>
                </c:pt>
                <c:pt idx="5">
                  <c:v>310734.86311120621</c:v>
                </c:pt>
                <c:pt idx="6">
                  <c:v>321670.31399874779</c:v>
                </c:pt>
                <c:pt idx="7">
                  <c:v>321298.73288210318</c:v>
                </c:pt>
                <c:pt idx="8">
                  <c:v>333939.03975624323</c:v>
                </c:pt>
                <c:pt idx="9">
                  <c:v>346674.58992564876</c:v>
                </c:pt>
                <c:pt idx="10">
                  <c:v>364113.85654673463</c:v>
                </c:pt>
                <c:pt idx="11">
                  <c:v>433887.45691101858</c:v>
                </c:pt>
                <c:pt idx="12">
                  <c:v>438638.09176454932</c:v>
                </c:pt>
                <c:pt idx="13">
                  <c:v>442224.21695058356</c:v>
                </c:pt>
                <c:pt idx="14">
                  <c:v>442692.13192037761</c:v>
                </c:pt>
                <c:pt idx="15">
                  <c:v>445213.30108107807</c:v>
                </c:pt>
                <c:pt idx="16">
                  <c:v>440288.03424396884</c:v>
                </c:pt>
                <c:pt idx="17">
                  <c:v>440104.65906078817</c:v>
                </c:pt>
                <c:pt idx="18">
                  <c:v>451611.67013867543</c:v>
                </c:pt>
                <c:pt idx="19">
                  <c:v>455245.62700566952</c:v>
                </c:pt>
                <c:pt idx="20">
                  <c:v>471108.38139604678</c:v>
                </c:pt>
                <c:pt idx="21">
                  <c:v>498984.22871066182</c:v>
                </c:pt>
                <c:pt idx="22">
                  <c:v>520096.4991223985</c:v>
                </c:pt>
                <c:pt idx="23">
                  <c:v>521984.44889652141</c:v>
                </c:pt>
                <c:pt idx="24">
                  <c:v>536173.46946347703</c:v>
                </c:pt>
                <c:pt idx="25">
                  <c:v>556903.17378372175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101968"/>
        <c:axId val="390099224"/>
      </c:scatterChart>
      <c:valAx>
        <c:axId val="39010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0099224"/>
        <c:crosses val="autoZero"/>
        <c:crossBetween val="midCat"/>
      </c:valAx>
      <c:valAx>
        <c:axId val="390099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01019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23353507546776E-2"/>
          <c:y val="2.8379175205838995E-2"/>
          <c:w val="0.80743612061345804"/>
          <c:h val="0.6880362350539516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0"/>
            <c:dispEq val="1"/>
            <c:trendlineLbl>
              <c:layout>
                <c:manualLayout>
                  <c:x val="-0.32944004750048916"/>
                  <c:y val="-5.1246354622338876E-2"/>
                </c:manualLayout>
              </c:layout>
              <c:numFmt formatCode="General" sourceLinked="0"/>
            </c:trendlineLbl>
          </c:trendline>
          <c:cat>
            <c:strRef>
              <c:f>'16-59'!$A$2:$A$33</c:f>
              <c:strCache>
                <c:ptCount val="32"/>
                <c:pt idx="0">
                  <c:v>Qtr 1 2004</c:v>
                </c:pt>
                <c:pt idx="1">
                  <c:v>Qtr2 2004</c:v>
                </c:pt>
                <c:pt idx="2">
                  <c:v>Qtr 3 2004</c:v>
                </c:pt>
                <c:pt idx="3">
                  <c:v>Qtr 4 2004</c:v>
                </c:pt>
                <c:pt idx="4">
                  <c:v>Qtr 1 2005</c:v>
                </c:pt>
                <c:pt idx="5">
                  <c:v>Qtr2 2005</c:v>
                </c:pt>
                <c:pt idx="6">
                  <c:v>Qtr 3 2005</c:v>
                </c:pt>
                <c:pt idx="7">
                  <c:v>Qtr 4 2005</c:v>
                </c:pt>
                <c:pt idx="8">
                  <c:v>Qtr1 2006</c:v>
                </c:pt>
                <c:pt idx="9">
                  <c:v>Qrt 2 2006</c:v>
                </c:pt>
                <c:pt idx="10">
                  <c:v>Qrt 3 2006</c:v>
                </c:pt>
                <c:pt idx="11">
                  <c:v>Qrt 4 2006</c:v>
                </c:pt>
                <c:pt idx="12">
                  <c:v>Qtr1 2007</c:v>
                </c:pt>
                <c:pt idx="13">
                  <c:v>Qrt 2 2007</c:v>
                </c:pt>
                <c:pt idx="14">
                  <c:v>Qrt 3 2007</c:v>
                </c:pt>
                <c:pt idx="15">
                  <c:v>Qrt 4 2007</c:v>
                </c:pt>
                <c:pt idx="16">
                  <c:v>Qtr1 2008</c:v>
                </c:pt>
                <c:pt idx="17">
                  <c:v>Qrt 2 2008</c:v>
                </c:pt>
                <c:pt idx="18">
                  <c:v>Qrt 3 2008</c:v>
                </c:pt>
                <c:pt idx="19">
                  <c:v>Qrt 4 2008</c:v>
                </c:pt>
                <c:pt idx="20">
                  <c:v>Qtr1 2009</c:v>
                </c:pt>
                <c:pt idx="21">
                  <c:v>Qrt 2 2009</c:v>
                </c:pt>
                <c:pt idx="22">
                  <c:v>Qrt 3 2009</c:v>
                </c:pt>
                <c:pt idx="23">
                  <c:v>Qrt 4 2009</c:v>
                </c:pt>
                <c:pt idx="24">
                  <c:v>Qtr1 2010</c:v>
                </c:pt>
                <c:pt idx="25">
                  <c:v>Qrt 2 2010</c:v>
                </c:pt>
                <c:pt idx="26">
                  <c:v>Qrt 3 2010</c:v>
                </c:pt>
                <c:pt idx="27">
                  <c:v>Qrt 4 2010</c:v>
                </c:pt>
                <c:pt idx="28">
                  <c:v>Qtr1 2011</c:v>
                </c:pt>
                <c:pt idx="29">
                  <c:v>Qrt 2 2011</c:v>
                </c:pt>
                <c:pt idx="30">
                  <c:v>Qrt 3 2011</c:v>
                </c:pt>
                <c:pt idx="31">
                  <c:v>Qrt 4 2011</c:v>
                </c:pt>
              </c:strCache>
            </c:strRef>
          </c:cat>
          <c:val>
            <c:numRef>
              <c:f>'16-59'!$C$2:$C$33</c:f>
              <c:numCache>
                <c:formatCode>General</c:formatCode>
                <c:ptCount val="32"/>
                <c:pt idx="0">
                  <c:v>816</c:v>
                </c:pt>
                <c:pt idx="1">
                  <c:v>816</c:v>
                </c:pt>
                <c:pt idx="2">
                  <c:v>835.2</c:v>
                </c:pt>
                <c:pt idx="3">
                  <c:v>836.8</c:v>
                </c:pt>
                <c:pt idx="4">
                  <c:v>852.8</c:v>
                </c:pt>
                <c:pt idx="5">
                  <c:v>856.6</c:v>
                </c:pt>
                <c:pt idx="6">
                  <c:v>864</c:v>
                </c:pt>
                <c:pt idx="7">
                  <c:v>889.6</c:v>
                </c:pt>
                <c:pt idx="8">
                  <c:v>908.8</c:v>
                </c:pt>
                <c:pt idx="9">
                  <c:v>894.4</c:v>
                </c:pt>
                <c:pt idx="10">
                  <c:v>912</c:v>
                </c:pt>
                <c:pt idx="11">
                  <c:v>921.6</c:v>
                </c:pt>
                <c:pt idx="12">
                  <c:v>929.6</c:v>
                </c:pt>
                <c:pt idx="13">
                  <c:v>931.2</c:v>
                </c:pt>
                <c:pt idx="14">
                  <c:v>936</c:v>
                </c:pt>
                <c:pt idx="15">
                  <c:v>940.8</c:v>
                </c:pt>
                <c:pt idx="16">
                  <c:v>947.2</c:v>
                </c:pt>
                <c:pt idx="17">
                  <c:v>961.6</c:v>
                </c:pt>
                <c:pt idx="18">
                  <c:v>963.2</c:v>
                </c:pt>
                <c:pt idx="19">
                  <c:v>964.8</c:v>
                </c:pt>
                <c:pt idx="20">
                  <c:v>976</c:v>
                </c:pt>
                <c:pt idx="21">
                  <c:v>972.8</c:v>
                </c:pt>
                <c:pt idx="22">
                  <c:v>984</c:v>
                </c:pt>
                <c:pt idx="23">
                  <c:v>982.4</c:v>
                </c:pt>
                <c:pt idx="24">
                  <c:v>998.4</c:v>
                </c:pt>
                <c:pt idx="25">
                  <c:v>990.4</c:v>
                </c:pt>
                <c:pt idx="26">
                  <c:v>1006.4</c:v>
                </c:pt>
                <c:pt idx="27">
                  <c:v>1020.8</c:v>
                </c:pt>
                <c:pt idx="28">
                  <c:v>1033.5999999999999</c:v>
                </c:pt>
                <c:pt idx="29">
                  <c:v>1016</c:v>
                </c:pt>
                <c:pt idx="30">
                  <c:v>1046.4000000000001</c:v>
                </c:pt>
                <c:pt idx="31">
                  <c:v>1038.4000000000001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094912"/>
        <c:axId val="390095696"/>
      </c:lineChart>
      <c:catAx>
        <c:axId val="39009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0095696"/>
        <c:crosses val="autoZero"/>
        <c:auto val="1"/>
        <c:lblAlgn val="ctr"/>
        <c:lblOffset val="100"/>
        <c:noMultiLvlLbl val="0"/>
      </c:catAx>
      <c:valAx>
        <c:axId val="390095696"/>
        <c:scaling>
          <c:orientation val="minMax"/>
          <c:min val="8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0094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</xdr:row>
      <xdr:rowOff>100012</xdr:rowOff>
    </xdr:from>
    <xdr:to>
      <xdr:col>23</xdr:col>
      <xdr:colOff>333375</xdr:colOff>
      <xdr:row>16</xdr:row>
      <xdr:rowOff>176212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152400</xdr:colOff>
      <xdr:row>22</xdr:row>
      <xdr:rowOff>100012</xdr:rowOff>
    </xdr:from>
    <xdr:to>
      <xdr:col>24</xdr:col>
      <xdr:colOff>457200</xdr:colOff>
      <xdr:row>36</xdr:row>
      <xdr:rowOff>166687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9525</xdr:colOff>
      <xdr:row>3</xdr:row>
      <xdr:rowOff>180975</xdr:rowOff>
    </xdr:from>
    <xdr:to>
      <xdr:col>3</xdr:col>
      <xdr:colOff>66675</xdr:colOff>
      <xdr:row>4</xdr:row>
      <xdr:rowOff>66675</xdr:rowOff>
    </xdr:to>
    <xdr:cxnSp macro="">
      <xdr:nvCxnSpPr>
        <xdr:cNvPr id="3" name="Straight Arrow Connector 2"/>
        <xdr:cNvCxnSpPr/>
      </xdr:nvCxnSpPr>
      <xdr:spPr>
        <a:xfrm flipH="1" flipV="1">
          <a:off x="1838325" y="781050"/>
          <a:ext cx="57150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57150</xdr:colOff>
      <xdr:row>5</xdr:row>
      <xdr:rowOff>76200</xdr:rowOff>
    </xdr:to>
    <xdr:cxnSp macro="">
      <xdr:nvCxnSpPr>
        <xdr:cNvPr id="5" name="Straight Arrow Connector 4"/>
        <xdr:cNvCxnSpPr/>
      </xdr:nvCxnSpPr>
      <xdr:spPr>
        <a:xfrm flipH="1" flipV="1">
          <a:off x="1828800" y="981075"/>
          <a:ext cx="57150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57150</xdr:colOff>
      <xdr:row>6</xdr:row>
      <xdr:rowOff>76200</xdr:rowOff>
    </xdr:to>
    <xdr:cxnSp macro="">
      <xdr:nvCxnSpPr>
        <xdr:cNvPr id="6" name="Straight Arrow Connector 5"/>
        <xdr:cNvCxnSpPr/>
      </xdr:nvCxnSpPr>
      <xdr:spPr>
        <a:xfrm flipH="1" flipV="1">
          <a:off x="1828800" y="981075"/>
          <a:ext cx="57150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57150</xdr:colOff>
      <xdr:row>7</xdr:row>
      <xdr:rowOff>76200</xdr:rowOff>
    </xdr:to>
    <xdr:cxnSp macro="">
      <xdr:nvCxnSpPr>
        <xdr:cNvPr id="7" name="Straight Arrow Connector 6"/>
        <xdr:cNvCxnSpPr/>
      </xdr:nvCxnSpPr>
      <xdr:spPr>
        <a:xfrm flipH="1" flipV="1">
          <a:off x="1828800" y="981075"/>
          <a:ext cx="57150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57150</xdr:colOff>
      <xdr:row>8</xdr:row>
      <xdr:rowOff>76200</xdr:rowOff>
    </xdr:to>
    <xdr:cxnSp macro="">
      <xdr:nvCxnSpPr>
        <xdr:cNvPr id="8" name="Straight Arrow Connector 7"/>
        <xdr:cNvCxnSpPr/>
      </xdr:nvCxnSpPr>
      <xdr:spPr>
        <a:xfrm flipH="1" flipV="1">
          <a:off x="1828800" y="981075"/>
          <a:ext cx="57150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57150</xdr:colOff>
      <xdr:row>9</xdr:row>
      <xdr:rowOff>76200</xdr:rowOff>
    </xdr:to>
    <xdr:cxnSp macro="">
      <xdr:nvCxnSpPr>
        <xdr:cNvPr id="9" name="Straight Arrow Connector 8"/>
        <xdr:cNvCxnSpPr/>
      </xdr:nvCxnSpPr>
      <xdr:spPr>
        <a:xfrm flipH="1" flipV="1">
          <a:off x="1828800" y="981075"/>
          <a:ext cx="57150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57150</xdr:colOff>
      <xdr:row>10</xdr:row>
      <xdr:rowOff>76200</xdr:rowOff>
    </xdr:to>
    <xdr:cxnSp macro="">
      <xdr:nvCxnSpPr>
        <xdr:cNvPr id="10" name="Straight Arrow Connector 9"/>
        <xdr:cNvCxnSpPr/>
      </xdr:nvCxnSpPr>
      <xdr:spPr>
        <a:xfrm flipH="1" flipV="1">
          <a:off x="1828800" y="981075"/>
          <a:ext cx="57150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57150</xdr:colOff>
      <xdr:row>11</xdr:row>
      <xdr:rowOff>76200</xdr:rowOff>
    </xdr:to>
    <xdr:cxnSp macro="">
      <xdr:nvCxnSpPr>
        <xdr:cNvPr id="11" name="Straight Arrow Connector 10"/>
        <xdr:cNvCxnSpPr/>
      </xdr:nvCxnSpPr>
      <xdr:spPr>
        <a:xfrm flipH="1" flipV="1">
          <a:off x="1828800" y="981075"/>
          <a:ext cx="57150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57150</xdr:colOff>
      <xdr:row>12</xdr:row>
      <xdr:rowOff>76200</xdr:rowOff>
    </xdr:to>
    <xdr:cxnSp macro="">
      <xdr:nvCxnSpPr>
        <xdr:cNvPr id="12" name="Straight Arrow Connector 11"/>
        <xdr:cNvCxnSpPr/>
      </xdr:nvCxnSpPr>
      <xdr:spPr>
        <a:xfrm flipH="1" flipV="1">
          <a:off x="1828800" y="981075"/>
          <a:ext cx="57150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57150</xdr:colOff>
      <xdr:row>13</xdr:row>
      <xdr:rowOff>76200</xdr:rowOff>
    </xdr:to>
    <xdr:cxnSp macro="">
      <xdr:nvCxnSpPr>
        <xdr:cNvPr id="13" name="Straight Arrow Connector 12"/>
        <xdr:cNvCxnSpPr/>
      </xdr:nvCxnSpPr>
      <xdr:spPr>
        <a:xfrm flipH="1" flipV="1">
          <a:off x="1828800" y="981075"/>
          <a:ext cx="57150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57150</xdr:colOff>
      <xdr:row>14</xdr:row>
      <xdr:rowOff>76200</xdr:rowOff>
    </xdr:to>
    <xdr:cxnSp macro="">
      <xdr:nvCxnSpPr>
        <xdr:cNvPr id="14" name="Straight Arrow Connector 13"/>
        <xdr:cNvCxnSpPr/>
      </xdr:nvCxnSpPr>
      <xdr:spPr>
        <a:xfrm flipH="1" flipV="1">
          <a:off x="1828800" y="981075"/>
          <a:ext cx="57150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57150</xdr:colOff>
      <xdr:row>15</xdr:row>
      <xdr:rowOff>76200</xdr:rowOff>
    </xdr:to>
    <xdr:cxnSp macro="">
      <xdr:nvCxnSpPr>
        <xdr:cNvPr id="15" name="Straight Arrow Connector 14"/>
        <xdr:cNvCxnSpPr/>
      </xdr:nvCxnSpPr>
      <xdr:spPr>
        <a:xfrm flipH="1" flipV="1">
          <a:off x="1828800" y="981075"/>
          <a:ext cx="57150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57150</xdr:colOff>
      <xdr:row>16</xdr:row>
      <xdr:rowOff>76200</xdr:rowOff>
    </xdr:to>
    <xdr:cxnSp macro="">
      <xdr:nvCxnSpPr>
        <xdr:cNvPr id="17" name="Straight Arrow Connector 16"/>
        <xdr:cNvCxnSpPr/>
      </xdr:nvCxnSpPr>
      <xdr:spPr>
        <a:xfrm flipH="1" flipV="1">
          <a:off x="1828800" y="981075"/>
          <a:ext cx="57150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57150</xdr:colOff>
      <xdr:row>17</xdr:row>
      <xdr:rowOff>76200</xdr:rowOff>
    </xdr:to>
    <xdr:cxnSp macro="">
      <xdr:nvCxnSpPr>
        <xdr:cNvPr id="18" name="Straight Arrow Connector 17"/>
        <xdr:cNvCxnSpPr/>
      </xdr:nvCxnSpPr>
      <xdr:spPr>
        <a:xfrm flipH="1" flipV="1">
          <a:off x="1828800" y="981075"/>
          <a:ext cx="57150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57150</xdr:colOff>
      <xdr:row>18</xdr:row>
      <xdr:rowOff>76200</xdr:rowOff>
    </xdr:to>
    <xdr:cxnSp macro="">
      <xdr:nvCxnSpPr>
        <xdr:cNvPr id="19" name="Straight Arrow Connector 18"/>
        <xdr:cNvCxnSpPr/>
      </xdr:nvCxnSpPr>
      <xdr:spPr>
        <a:xfrm flipH="1" flipV="1">
          <a:off x="1828800" y="981075"/>
          <a:ext cx="57150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57150</xdr:colOff>
      <xdr:row>19</xdr:row>
      <xdr:rowOff>76200</xdr:rowOff>
    </xdr:to>
    <xdr:cxnSp macro="">
      <xdr:nvCxnSpPr>
        <xdr:cNvPr id="20" name="Straight Arrow Connector 19"/>
        <xdr:cNvCxnSpPr/>
      </xdr:nvCxnSpPr>
      <xdr:spPr>
        <a:xfrm flipH="1" flipV="1">
          <a:off x="1828800" y="981075"/>
          <a:ext cx="57150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57150</xdr:colOff>
      <xdr:row>20</xdr:row>
      <xdr:rowOff>76200</xdr:rowOff>
    </xdr:to>
    <xdr:cxnSp macro="">
      <xdr:nvCxnSpPr>
        <xdr:cNvPr id="21" name="Straight Arrow Connector 20"/>
        <xdr:cNvCxnSpPr/>
      </xdr:nvCxnSpPr>
      <xdr:spPr>
        <a:xfrm flipH="1" flipV="1">
          <a:off x="1828800" y="981075"/>
          <a:ext cx="57150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57150</xdr:colOff>
      <xdr:row>21</xdr:row>
      <xdr:rowOff>76200</xdr:rowOff>
    </xdr:to>
    <xdr:cxnSp macro="">
      <xdr:nvCxnSpPr>
        <xdr:cNvPr id="22" name="Straight Arrow Connector 21"/>
        <xdr:cNvCxnSpPr/>
      </xdr:nvCxnSpPr>
      <xdr:spPr>
        <a:xfrm flipH="1" flipV="1">
          <a:off x="1828800" y="981075"/>
          <a:ext cx="57150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57150</xdr:colOff>
      <xdr:row>22</xdr:row>
      <xdr:rowOff>76200</xdr:rowOff>
    </xdr:to>
    <xdr:cxnSp macro="">
      <xdr:nvCxnSpPr>
        <xdr:cNvPr id="23" name="Straight Arrow Connector 22"/>
        <xdr:cNvCxnSpPr/>
      </xdr:nvCxnSpPr>
      <xdr:spPr>
        <a:xfrm flipH="1" flipV="1">
          <a:off x="1828800" y="981075"/>
          <a:ext cx="57150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57150</xdr:colOff>
      <xdr:row>23</xdr:row>
      <xdr:rowOff>76200</xdr:rowOff>
    </xdr:to>
    <xdr:cxnSp macro="">
      <xdr:nvCxnSpPr>
        <xdr:cNvPr id="24" name="Straight Arrow Connector 23"/>
        <xdr:cNvCxnSpPr/>
      </xdr:nvCxnSpPr>
      <xdr:spPr>
        <a:xfrm flipH="1" flipV="1">
          <a:off x="1828800" y="981075"/>
          <a:ext cx="57150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57150</xdr:colOff>
      <xdr:row>24</xdr:row>
      <xdr:rowOff>76200</xdr:rowOff>
    </xdr:to>
    <xdr:cxnSp macro="">
      <xdr:nvCxnSpPr>
        <xdr:cNvPr id="25" name="Straight Arrow Connector 24"/>
        <xdr:cNvCxnSpPr/>
      </xdr:nvCxnSpPr>
      <xdr:spPr>
        <a:xfrm flipH="1" flipV="1">
          <a:off x="1828800" y="981075"/>
          <a:ext cx="57150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57150</xdr:colOff>
      <xdr:row>25</xdr:row>
      <xdr:rowOff>76200</xdr:rowOff>
    </xdr:to>
    <xdr:cxnSp macro="">
      <xdr:nvCxnSpPr>
        <xdr:cNvPr id="26" name="Straight Arrow Connector 25"/>
        <xdr:cNvCxnSpPr/>
      </xdr:nvCxnSpPr>
      <xdr:spPr>
        <a:xfrm flipH="1" flipV="1">
          <a:off x="1828800" y="981075"/>
          <a:ext cx="57150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57150</xdr:colOff>
      <xdr:row>26</xdr:row>
      <xdr:rowOff>76200</xdr:rowOff>
    </xdr:to>
    <xdr:cxnSp macro="">
      <xdr:nvCxnSpPr>
        <xdr:cNvPr id="27" name="Straight Arrow Connector 26"/>
        <xdr:cNvCxnSpPr/>
      </xdr:nvCxnSpPr>
      <xdr:spPr>
        <a:xfrm flipH="1" flipV="1">
          <a:off x="1828800" y="981075"/>
          <a:ext cx="57150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0</xdr:row>
      <xdr:rowOff>85725</xdr:rowOff>
    </xdr:from>
    <xdr:to>
      <xdr:col>24</xdr:col>
      <xdr:colOff>276225</xdr:colOff>
      <xdr:row>14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opLeftCell="A13" workbookViewId="0">
      <selection activeCell="J49" sqref="J49"/>
    </sheetView>
  </sheetViews>
  <sheetFormatPr defaultRowHeight="15" x14ac:dyDescent="0.25"/>
  <cols>
    <col min="4" max="4" width="9.5703125" bestFit="1" customWidth="1"/>
    <col min="9" max="9" width="5.85546875" customWidth="1"/>
    <col min="11" max="11" width="12.28515625" bestFit="1" customWidth="1"/>
    <col min="12" max="12" width="5" customWidth="1"/>
    <col min="15" max="15" width="10" bestFit="1" customWidth="1"/>
  </cols>
  <sheetData>
    <row r="1" spans="1:17" x14ac:dyDescent="0.25">
      <c r="G1" s="29"/>
      <c r="H1" s="3" t="s">
        <v>110</v>
      </c>
      <c r="K1" s="13"/>
      <c r="L1" s="17"/>
      <c r="M1" s="4" t="s">
        <v>112</v>
      </c>
      <c r="N1" s="4" t="s">
        <v>113</v>
      </c>
    </row>
    <row r="2" spans="1:17" ht="17.25" x14ac:dyDescent="0.25">
      <c r="A2" s="3" t="s">
        <v>66</v>
      </c>
      <c r="B2" s="3" t="s">
        <v>106</v>
      </c>
      <c r="C2" s="3" t="s">
        <v>67</v>
      </c>
      <c r="D2" s="3" t="s">
        <v>107</v>
      </c>
      <c r="E2" s="3" t="s">
        <v>108</v>
      </c>
      <c r="F2" s="3" t="s">
        <v>58</v>
      </c>
      <c r="G2" s="30" t="s">
        <v>65</v>
      </c>
      <c r="H2" s="3" t="s">
        <v>105</v>
      </c>
      <c r="I2" s="3"/>
      <c r="J2" s="3" t="s">
        <v>104</v>
      </c>
      <c r="K2" s="12" t="s">
        <v>68</v>
      </c>
      <c r="L2" s="18"/>
      <c r="M2" s="3" t="s">
        <v>71</v>
      </c>
      <c r="N2" s="3" t="s">
        <v>72</v>
      </c>
      <c r="O2" s="3" t="s">
        <v>73</v>
      </c>
      <c r="Q2" s="4" t="s">
        <v>116</v>
      </c>
    </row>
    <row r="3" spans="1:17" x14ac:dyDescent="0.25">
      <c r="A3">
        <f t="shared" ref="A3:A13" si="0">A4-1</f>
        <v>-12.5</v>
      </c>
      <c r="B3" s="2" t="s">
        <v>0</v>
      </c>
      <c r="C3">
        <v>304072</v>
      </c>
      <c r="G3" s="29">
        <v>1.2448918829719664</v>
      </c>
      <c r="H3">
        <f>C3/G3</f>
        <v>244255.74956282959</v>
      </c>
      <c r="J3">
        <f t="shared" ref="J3:J4" si="1">A3^2</f>
        <v>156.25</v>
      </c>
      <c r="K3" s="27">
        <f t="shared" ref="K3:K28" si="2">A3*H3</f>
        <v>-3053196.8695353698</v>
      </c>
      <c r="L3" s="17"/>
      <c r="M3">
        <f>($R$22+$R$21*A3)*G3</f>
        <v>313079.51035509037</v>
      </c>
      <c r="N3" s="27">
        <f>ABS(C3-M3)</f>
        <v>9007.5103550903732</v>
      </c>
      <c r="O3">
        <f>N3^2</f>
        <v>81135242.797060296</v>
      </c>
    </row>
    <row r="4" spans="1:17" x14ac:dyDescent="0.25">
      <c r="A4">
        <f t="shared" si="0"/>
        <v>-11.5</v>
      </c>
      <c r="B4" s="2" t="s">
        <v>1</v>
      </c>
      <c r="C4">
        <v>241146</v>
      </c>
      <c r="G4" s="29">
        <v>0.9379314476718249</v>
      </c>
      <c r="H4">
        <f>C4/G4</f>
        <v>257104.07791377857</v>
      </c>
      <c r="J4">
        <f t="shared" si="1"/>
        <v>132.25</v>
      </c>
      <c r="K4" s="27">
        <f t="shared" si="2"/>
        <v>-2956696.8960084538</v>
      </c>
      <c r="L4" s="17"/>
      <c r="M4">
        <f t="shared" ref="M4:M28" si="3">($R$22+$R$21*A4)*G4</f>
        <v>247147.16264256201</v>
      </c>
      <c r="N4" s="27">
        <f t="shared" ref="N4:N28" si="4">ABS(C4-M4)</f>
        <v>6001.1626425620052</v>
      </c>
      <c r="O4">
        <f t="shared" ref="O4:O28" si="5">N4^2</f>
        <v>36013953.062481791</v>
      </c>
    </row>
    <row r="5" spans="1:17" x14ac:dyDescent="0.25">
      <c r="A5">
        <f t="shared" si="0"/>
        <v>-10.5</v>
      </c>
      <c r="B5" s="2" t="s">
        <v>2</v>
      </c>
      <c r="C5">
        <v>251719</v>
      </c>
      <c r="D5" s="22">
        <f>AVERAGE(C3:C6)</f>
        <v>261182.25</v>
      </c>
      <c r="E5" s="22">
        <f>AVERAGE(D5:D6)</f>
        <v>269477.5</v>
      </c>
      <c r="F5" s="23">
        <f>C5/E5</f>
        <v>0.9341002495570131</v>
      </c>
      <c r="G5" s="29">
        <v>0.92426309504319815</v>
      </c>
      <c r="H5">
        <f>C5/G5</f>
        <v>272345.61387332593</v>
      </c>
      <c r="J5">
        <f>A5^2</f>
        <v>110.25</v>
      </c>
      <c r="K5" s="27">
        <f t="shared" si="2"/>
        <v>-2859628.945669922</v>
      </c>
      <c r="L5" s="17"/>
      <c r="M5">
        <f t="shared" si="3"/>
        <v>254646.8872358404</v>
      </c>
      <c r="N5" s="27">
        <f t="shared" si="4"/>
        <v>2927.8872358404042</v>
      </c>
      <c r="O5">
        <f t="shared" si="5"/>
        <v>8572523.6657971628</v>
      </c>
    </row>
    <row r="6" spans="1:17" x14ac:dyDescent="0.25">
      <c r="A6">
        <f t="shared" si="0"/>
        <v>-9.5</v>
      </c>
      <c r="B6" s="2" t="s">
        <v>3</v>
      </c>
      <c r="C6">
        <v>247792</v>
      </c>
      <c r="D6" s="22">
        <f>AVERAGE(C4:C7)</f>
        <v>277772.75</v>
      </c>
      <c r="E6" s="22">
        <f>AVERAGE(D6:D7)</f>
        <v>284060.5</v>
      </c>
      <c r="F6" s="24">
        <f t="shared" ref="F6:F26" si="6">C6/E6</f>
        <v>0.87232121326266765</v>
      </c>
      <c r="G6" s="29">
        <v>0.89291357431301066</v>
      </c>
      <c r="H6">
        <f t="shared" ref="H6:H28" si="7">C6/G6</f>
        <v>277509.50050305383</v>
      </c>
      <c r="J6">
        <f t="shared" ref="J6:J28" si="8">A6^2</f>
        <v>90.25</v>
      </c>
      <c r="K6" s="27">
        <f t="shared" si="2"/>
        <v>-2636340.2547790115</v>
      </c>
      <c r="L6" s="17"/>
      <c r="M6">
        <f t="shared" si="3"/>
        <v>256734.50090184051</v>
      </c>
      <c r="N6" s="27">
        <f t="shared" si="4"/>
        <v>8942.5009018405108</v>
      </c>
      <c r="O6">
        <f t="shared" si="5"/>
        <v>79968322.379418343</v>
      </c>
    </row>
    <row r="7" spans="1:17" x14ac:dyDescent="0.25">
      <c r="A7">
        <f t="shared" si="0"/>
        <v>-8.5</v>
      </c>
      <c r="B7" s="2" t="s">
        <v>4</v>
      </c>
      <c r="C7">
        <v>370434</v>
      </c>
      <c r="D7" s="22">
        <f t="shared" ref="D7:D27" si="9">AVERAGE(C5:C8)</f>
        <v>290348.25</v>
      </c>
      <c r="E7" s="22">
        <f t="shared" ref="E7:E26" si="10">AVERAGE(D7:D8)</f>
        <v>296046.875</v>
      </c>
      <c r="F7" s="25">
        <f t="shared" si="6"/>
        <v>1.2512680635456801</v>
      </c>
      <c r="G7" s="29">
        <v>1.2448918829719664</v>
      </c>
      <c r="H7">
        <f t="shared" si="7"/>
        <v>297563.19007852487</v>
      </c>
      <c r="J7">
        <f t="shared" si="8"/>
        <v>72.25</v>
      </c>
      <c r="K7" s="27">
        <f t="shared" si="2"/>
        <v>-2529287.1156674614</v>
      </c>
      <c r="L7" s="17"/>
      <c r="M7">
        <f t="shared" si="3"/>
        <v>372889.33259467396</v>
      </c>
      <c r="N7" s="27">
        <f t="shared" si="4"/>
        <v>2455.3325946739642</v>
      </c>
      <c r="O7">
        <f t="shared" si="5"/>
        <v>6028658.1504683811</v>
      </c>
    </row>
    <row r="8" spans="1:17" x14ac:dyDescent="0.25">
      <c r="A8">
        <f t="shared" si="0"/>
        <v>-7.5</v>
      </c>
      <c r="B8" s="2" t="s">
        <v>5</v>
      </c>
      <c r="C8">
        <v>291448</v>
      </c>
      <c r="D8" s="22">
        <f t="shared" si="9"/>
        <v>301745.5</v>
      </c>
      <c r="E8" s="22">
        <f t="shared" si="10"/>
        <v>306633</v>
      </c>
      <c r="F8" s="26">
        <f t="shared" si="6"/>
        <v>0.95047825902626271</v>
      </c>
      <c r="G8" s="29">
        <v>0.9379314476718249</v>
      </c>
      <c r="H8">
        <f t="shared" si="7"/>
        <v>310734.86311120621</v>
      </c>
      <c r="J8">
        <f t="shared" si="8"/>
        <v>56.25</v>
      </c>
      <c r="K8" s="27">
        <f t="shared" si="2"/>
        <v>-2330511.4733340465</v>
      </c>
      <c r="L8" s="17"/>
      <c r="M8">
        <f t="shared" si="3"/>
        <v>292209.31938523741</v>
      </c>
      <c r="N8" s="27">
        <f t="shared" si="4"/>
        <v>761.31938523740973</v>
      </c>
      <c r="O8">
        <f t="shared" si="5"/>
        <v>579607.20633826754</v>
      </c>
    </row>
    <row r="9" spans="1:17" x14ac:dyDescent="0.25">
      <c r="A9">
        <f t="shared" si="0"/>
        <v>-6.5</v>
      </c>
      <c r="B9" s="2" t="s">
        <v>6</v>
      </c>
      <c r="C9">
        <v>297308</v>
      </c>
      <c r="D9" s="22">
        <f t="shared" si="9"/>
        <v>311520.5</v>
      </c>
      <c r="E9" s="22">
        <f t="shared" si="10"/>
        <v>317181</v>
      </c>
      <c r="F9" s="23">
        <f t="shared" si="6"/>
        <v>0.93734492293044036</v>
      </c>
      <c r="G9" s="29">
        <v>0.92426309504319815</v>
      </c>
      <c r="H9">
        <f t="shared" si="7"/>
        <v>321670.31399874779</v>
      </c>
      <c r="J9">
        <f t="shared" si="8"/>
        <v>42.25</v>
      </c>
      <c r="K9" s="27">
        <f t="shared" si="2"/>
        <v>-2090857.0409918607</v>
      </c>
      <c r="L9" s="17"/>
      <c r="M9">
        <f t="shared" si="3"/>
        <v>299052.35904691002</v>
      </c>
      <c r="N9" s="27">
        <f t="shared" si="4"/>
        <v>1744.3590469100163</v>
      </c>
      <c r="O9">
        <f t="shared" si="5"/>
        <v>3042788.4845368206</v>
      </c>
    </row>
    <row r="10" spans="1:17" x14ac:dyDescent="0.25">
      <c r="A10">
        <f t="shared" si="0"/>
        <v>-5.5</v>
      </c>
      <c r="B10" s="2" t="s">
        <v>7</v>
      </c>
      <c r="C10">
        <v>286892</v>
      </c>
      <c r="D10" s="22">
        <f t="shared" si="9"/>
        <v>322841.5</v>
      </c>
      <c r="E10" s="22">
        <f t="shared" si="10"/>
        <v>327055.125</v>
      </c>
      <c r="F10" s="24">
        <f t="shared" si="6"/>
        <v>0.87719768953322474</v>
      </c>
      <c r="G10" s="29">
        <v>0.89291357431301066</v>
      </c>
      <c r="H10">
        <f t="shared" si="7"/>
        <v>321298.73288210318</v>
      </c>
      <c r="J10">
        <f t="shared" si="8"/>
        <v>30.25</v>
      </c>
      <c r="K10" s="27">
        <f t="shared" si="2"/>
        <v>-1767143.0308515676</v>
      </c>
      <c r="L10" s="17"/>
      <c r="M10">
        <f t="shared" si="3"/>
        <v>299633.81038040912</v>
      </c>
      <c r="N10" s="27">
        <f t="shared" si="4"/>
        <v>12741.810380409122</v>
      </c>
      <c r="O10">
        <f t="shared" si="5"/>
        <v>162353731.77030167</v>
      </c>
    </row>
    <row r="11" spans="1:17" x14ac:dyDescent="0.25">
      <c r="A11">
        <f t="shared" si="0"/>
        <v>-4.5</v>
      </c>
      <c r="B11" s="2" t="s">
        <v>8</v>
      </c>
      <c r="C11">
        <v>415718</v>
      </c>
      <c r="D11" s="22">
        <f t="shared" si="9"/>
        <v>331268.75</v>
      </c>
      <c r="E11" s="22">
        <f t="shared" si="10"/>
        <v>336172.375</v>
      </c>
      <c r="F11" s="25">
        <f t="shared" si="6"/>
        <v>1.2366215397681026</v>
      </c>
      <c r="G11" s="29">
        <v>1.2448918829719664</v>
      </c>
      <c r="H11">
        <f t="shared" si="7"/>
        <v>333939.03975624323</v>
      </c>
      <c r="J11">
        <f t="shared" si="8"/>
        <v>20.25</v>
      </c>
      <c r="K11" s="27">
        <f t="shared" si="2"/>
        <v>-1502725.6789030945</v>
      </c>
      <c r="L11" s="17"/>
      <c r="M11">
        <f t="shared" si="3"/>
        <v>432699.15483425756</v>
      </c>
      <c r="N11" s="27">
        <f t="shared" si="4"/>
        <v>16981.154834257555</v>
      </c>
      <c r="O11">
        <f t="shared" si="5"/>
        <v>288359619.50502872</v>
      </c>
    </row>
    <row r="12" spans="1:17" x14ac:dyDescent="0.25">
      <c r="A12">
        <f t="shared" si="0"/>
        <v>-3.5</v>
      </c>
      <c r="B12" s="2" t="s">
        <v>9</v>
      </c>
      <c r="C12">
        <v>325157</v>
      </c>
      <c r="D12" s="22">
        <f t="shared" si="9"/>
        <v>341076</v>
      </c>
      <c r="E12" s="22">
        <f t="shared" si="10"/>
        <v>353642.5</v>
      </c>
      <c r="F12" s="26">
        <f t="shared" si="6"/>
        <v>0.91945114062930788</v>
      </c>
      <c r="G12" s="29">
        <v>0.9379314476718249</v>
      </c>
      <c r="H12">
        <f t="shared" si="7"/>
        <v>346674.58992564876</v>
      </c>
      <c r="J12">
        <f t="shared" si="8"/>
        <v>12.25</v>
      </c>
      <c r="K12" s="27">
        <f t="shared" si="2"/>
        <v>-1213361.0647397707</v>
      </c>
      <c r="L12" s="17"/>
      <c r="M12">
        <f t="shared" si="3"/>
        <v>337271.47612791281</v>
      </c>
      <c r="N12" s="27">
        <f t="shared" si="4"/>
        <v>12114.476127912814</v>
      </c>
      <c r="O12">
        <f t="shared" si="5"/>
        <v>146760531.85376945</v>
      </c>
    </row>
    <row r="13" spans="1:17" x14ac:dyDescent="0.25">
      <c r="A13">
        <f t="shared" si="0"/>
        <v>-2.5</v>
      </c>
      <c r="B13" s="2" t="s">
        <v>10</v>
      </c>
      <c r="C13">
        <v>336537</v>
      </c>
      <c r="D13" s="22">
        <f t="shared" si="9"/>
        <v>366209</v>
      </c>
      <c r="E13" s="22">
        <f t="shared" si="10"/>
        <v>382501.375</v>
      </c>
      <c r="F13" s="23">
        <f t="shared" si="6"/>
        <v>0.87983213132240379</v>
      </c>
      <c r="G13" s="29">
        <v>0.92426309504319815</v>
      </c>
      <c r="H13">
        <f t="shared" si="7"/>
        <v>364113.85654673463</v>
      </c>
      <c r="J13">
        <f t="shared" si="8"/>
        <v>6.25</v>
      </c>
      <c r="K13" s="27">
        <f t="shared" si="2"/>
        <v>-910284.64136683661</v>
      </c>
      <c r="L13" s="17"/>
      <c r="M13">
        <f t="shared" si="3"/>
        <v>343457.8308579796</v>
      </c>
      <c r="N13" s="27">
        <f t="shared" si="4"/>
        <v>6920.8308579795994</v>
      </c>
      <c r="O13">
        <f t="shared" si="5"/>
        <v>47897899.76476264</v>
      </c>
    </row>
    <row r="14" spans="1:17" x14ac:dyDescent="0.25">
      <c r="A14">
        <f>A15-1</f>
        <v>-1.5</v>
      </c>
      <c r="B14" s="2" t="s">
        <v>11</v>
      </c>
      <c r="C14">
        <v>387424</v>
      </c>
      <c r="D14" s="22">
        <f t="shared" si="9"/>
        <v>398793.75</v>
      </c>
      <c r="E14" s="22">
        <f t="shared" si="10"/>
        <v>409996.125</v>
      </c>
      <c r="F14" s="24">
        <f t="shared" si="6"/>
        <v>0.94494551625335488</v>
      </c>
      <c r="G14" s="29">
        <v>0.89291357431301066</v>
      </c>
      <c r="H14">
        <f t="shared" si="7"/>
        <v>433887.45691101858</v>
      </c>
      <c r="J14">
        <f t="shared" si="8"/>
        <v>2.25</v>
      </c>
      <c r="K14" s="27">
        <f t="shared" si="2"/>
        <v>-650831.18536652788</v>
      </c>
      <c r="L14" s="17"/>
      <c r="M14">
        <f t="shared" si="3"/>
        <v>342533.11985897768</v>
      </c>
      <c r="N14" s="27">
        <f t="shared" si="4"/>
        <v>44890.880141022324</v>
      </c>
      <c r="O14">
        <f t="shared" si="5"/>
        <v>2015191119.8356326</v>
      </c>
    </row>
    <row r="15" spans="1:17" x14ac:dyDescent="0.25">
      <c r="A15">
        <v>-0.5</v>
      </c>
      <c r="B15" s="2" t="s">
        <v>12</v>
      </c>
      <c r="C15">
        <v>546057</v>
      </c>
      <c r="D15" s="22">
        <f t="shared" si="9"/>
        <v>421198.5</v>
      </c>
      <c r="E15" s="22">
        <f t="shared" si="10"/>
        <v>430276.875</v>
      </c>
      <c r="F15" s="25">
        <f t="shared" si="6"/>
        <v>1.2690828434598072</v>
      </c>
      <c r="G15" s="29">
        <v>1.2448918829719664</v>
      </c>
      <c r="H15">
        <f t="shared" si="7"/>
        <v>438638.09176454932</v>
      </c>
      <c r="J15">
        <f t="shared" si="8"/>
        <v>0.25</v>
      </c>
      <c r="K15" s="27">
        <f t="shared" si="2"/>
        <v>-219319.04588227466</v>
      </c>
      <c r="L15" s="17"/>
      <c r="M15">
        <f t="shared" si="3"/>
        <v>492508.97707384109</v>
      </c>
      <c r="N15" s="27">
        <f t="shared" si="4"/>
        <v>53548.022926158912</v>
      </c>
      <c r="O15">
        <f t="shared" si="5"/>
        <v>2867390759.3004403</v>
      </c>
    </row>
    <row r="16" spans="1:17" x14ac:dyDescent="0.25">
      <c r="A16">
        <v>0.5</v>
      </c>
      <c r="B16" s="2" t="s">
        <v>13</v>
      </c>
      <c r="C16">
        <v>414776</v>
      </c>
      <c r="D16" s="22">
        <f t="shared" si="9"/>
        <v>439355.25</v>
      </c>
      <c r="E16" s="22">
        <f t="shared" si="10"/>
        <v>440619.375</v>
      </c>
      <c r="F16" s="26">
        <f t="shared" si="6"/>
        <v>0.94134762004053951</v>
      </c>
      <c r="G16" s="29">
        <v>0.9379314476718249</v>
      </c>
      <c r="H16">
        <f t="shared" si="7"/>
        <v>442224.21695058356</v>
      </c>
      <c r="J16">
        <f t="shared" si="8"/>
        <v>0.25</v>
      </c>
      <c r="K16" s="27">
        <f t="shared" si="2"/>
        <v>221112.10847529178</v>
      </c>
      <c r="L16" s="17"/>
      <c r="M16">
        <f t="shared" si="3"/>
        <v>382333.63287058834</v>
      </c>
      <c r="N16" s="27">
        <f t="shared" si="4"/>
        <v>32442.367129411665</v>
      </c>
      <c r="O16">
        <f t="shared" si="5"/>
        <v>1052507184.9595305</v>
      </c>
    </row>
    <row r="17" spans="1:18" x14ac:dyDescent="0.25">
      <c r="A17">
        <f>A16+1</f>
        <v>1.5</v>
      </c>
      <c r="B17" s="2" t="s">
        <v>14</v>
      </c>
      <c r="C17">
        <v>409164</v>
      </c>
      <c r="D17" s="22">
        <f t="shared" si="9"/>
        <v>441883.5</v>
      </c>
      <c r="E17" s="22">
        <f t="shared" si="10"/>
        <v>442140.25</v>
      </c>
      <c r="F17" s="23">
        <f t="shared" si="6"/>
        <v>0.92541676538157291</v>
      </c>
      <c r="G17" s="29">
        <v>0.92426309504319815</v>
      </c>
      <c r="H17">
        <f t="shared" si="7"/>
        <v>442692.13192037761</v>
      </c>
      <c r="J17">
        <f t="shared" si="8"/>
        <v>2.25</v>
      </c>
      <c r="K17" s="27">
        <f t="shared" si="2"/>
        <v>664038.19788056635</v>
      </c>
      <c r="L17" s="17"/>
      <c r="M17">
        <f t="shared" si="3"/>
        <v>387863.30266904918</v>
      </c>
      <c r="N17" s="27">
        <f t="shared" si="4"/>
        <v>21300.697330950818</v>
      </c>
      <c r="O17">
        <f t="shared" si="5"/>
        <v>453719706.78477526</v>
      </c>
    </row>
    <row r="18" spans="1:18" x14ac:dyDescent="0.25">
      <c r="A18">
        <f t="shared" ref="A18:A28" si="11">A17+1</f>
        <v>2.5</v>
      </c>
      <c r="B18" s="2" t="s">
        <v>15</v>
      </c>
      <c r="C18">
        <v>397537</v>
      </c>
      <c r="D18" s="22">
        <f t="shared" si="9"/>
        <v>442397</v>
      </c>
      <c r="E18" s="22">
        <f t="shared" si="10"/>
        <v>442148.5</v>
      </c>
      <c r="F18" s="24">
        <f t="shared" si="6"/>
        <v>0.89910290321012054</v>
      </c>
      <c r="G18" s="29">
        <v>0.89291357431301066</v>
      </c>
      <c r="H18">
        <f t="shared" si="7"/>
        <v>445213.30108107807</v>
      </c>
      <c r="J18">
        <f t="shared" si="8"/>
        <v>6.25</v>
      </c>
      <c r="K18" s="27">
        <f t="shared" si="2"/>
        <v>1113033.2527026951</v>
      </c>
      <c r="L18" s="17"/>
      <c r="M18">
        <f t="shared" si="3"/>
        <v>385432.42933754623</v>
      </c>
      <c r="N18" s="27">
        <f t="shared" si="4"/>
        <v>12104.570662453771</v>
      </c>
      <c r="O18">
        <f t="shared" si="5"/>
        <v>146520630.92233652</v>
      </c>
    </row>
    <row r="19" spans="1:18" x14ac:dyDescent="0.25">
      <c r="A19">
        <f t="shared" si="11"/>
        <v>3.5</v>
      </c>
      <c r="B19" s="2" t="s">
        <v>16</v>
      </c>
      <c r="C19">
        <v>548111</v>
      </c>
      <c r="D19" s="22">
        <f t="shared" si="9"/>
        <v>441900</v>
      </c>
      <c r="E19" s="22">
        <f t="shared" si="10"/>
        <v>442930.5</v>
      </c>
      <c r="F19" s="25">
        <f t="shared" si="6"/>
        <v>1.2374650199071864</v>
      </c>
      <c r="G19" s="29">
        <v>1.2448918829719664</v>
      </c>
      <c r="H19">
        <f t="shared" si="7"/>
        <v>440288.03424396884</v>
      </c>
      <c r="J19">
        <f t="shared" si="8"/>
        <v>12.25</v>
      </c>
      <c r="K19" s="27">
        <f t="shared" si="2"/>
        <v>1541008.119853891</v>
      </c>
      <c r="L19" s="17"/>
      <c r="M19">
        <f t="shared" si="3"/>
        <v>552318.79931342474</v>
      </c>
      <c r="N19" s="27">
        <f t="shared" si="4"/>
        <v>4207.7993134247372</v>
      </c>
      <c r="O19">
        <f t="shared" si="5"/>
        <v>17705575.062057689</v>
      </c>
      <c r="Q19" s="4" t="s">
        <v>111</v>
      </c>
    </row>
    <row r="20" spans="1:18" x14ac:dyDescent="0.25">
      <c r="A20">
        <f t="shared" si="11"/>
        <v>4.5</v>
      </c>
      <c r="B20" s="2" t="s">
        <v>17</v>
      </c>
      <c r="C20">
        <v>412788</v>
      </c>
      <c r="D20" s="22">
        <f t="shared" si="9"/>
        <v>443961</v>
      </c>
      <c r="E20" s="22">
        <f t="shared" si="10"/>
        <v>445080.75</v>
      </c>
      <c r="F20" s="26">
        <f t="shared" si="6"/>
        <v>0.92744518831695144</v>
      </c>
      <c r="G20" s="29">
        <v>0.9379314476718249</v>
      </c>
      <c r="H20">
        <f t="shared" si="7"/>
        <v>440104.65906078817</v>
      </c>
      <c r="J20">
        <f t="shared" si="8"/>
        <v>20.25</v>
      </c>
      <c r="K20" s="27">
        <f t="shared" si="2"/>
        <v>1980470.9657735468</v>
      </c>
      <c r="L20" s="17"/>
      <c r="M20">
        <f t="shared" si="3"/>
        <v>427395.78961326374</v>
      </c>
      <c r="N20" s="27">
        <f t="shared" si="4"/>
        <v>14607.78961326374</v>
      </c>
      <c r="O20">
        <f t="shared" si="5"/>
        <v>213387517.38537601</v>
      </c>
    </row>
    <row r="21" spans="1:18" x14ac:dyDescent="0.25">
      <c r="A21">
        <f t="shared" si="11"/>
        <v>5.5</v>
      </c>
      <c r="B21" s="2" t="s">
        <v>18</v>
      </c>
      <c r="C21">
        <v>417408</v>
      </c>
      <c r="D21" s="22">
        <f t="shared" si="9"/>
        <v>446200.5</v>
      </c>
      <c r="E21" s="22">
        <f t="shared" si="10"/>
        <v>450996.5</v>
      </c>
      <c r="F21" s="23">
        <f t="shared" si="6"/>
        <v>0.92552381226905311</v>
      </c>
      <c r="G21" s="29">
        <v>0.92426309504319815</v>
      </c>
      <c r="H21">
        <f t="shared" si="7"/>
        <v>451611.67013867543</v>
      </c>
      <c r="J21">
        <f t="shared" si="8"/>
        <v>30.25</v>
      </c>
      <c r="K21" s="27">
        <f t="shared" si="2"/>
        <v>2483864.1857627151</v>
      </c>
      <c r="L21" s="17"/>
      <c r="M21">
        <f t="shared" si="3"/>
        <v>432268.77448011882</v>
      </c>
      <c r="N21" s="27">
        <f t="shared" si="4"/>
        <v>14860.774480118824</v>
      </c>
      <c r="O21">
        <f t="shared" si="5"/>
        <v>220842618.1489509</v>
      </c>
      <c r="Q21" t="s">
        <v>69</v>
      </c>
      <c r="R21">
        <f>K29/J29</f>
        <v>12011.047516993574</v>
      </c>
    </row>
    <row r="22" spans="1:18" x14ac:dyDescent="0.25">
      <c r="A22">
        <f t="shared" si="11"/>
        <v>6.5</v>
      </c>
      <c r="B22" s="2" t="s">
        <v>19</v>
      </c>
      <c r="C22">
        <v>406495</v>
      </c>
      <c r="D22" s="22">
        <f t="shared" si="9"/>
        <v>455792.5</v>
      </c>
      <c r="E22" s="22">
        <f t="shared" si="10"/>
        <v>462695.625</v>
      </c>
      <c r="F22" s="24">
        <f t="shared" si="6"/>
        <v>0.87853651090822393</v>
      </c>
      <c r="G22" s="29">
        <v>0.89291357431301066</v>
      </c>
      <c r="H22">
        <f t="shared" si="7"/>
        <v>455245.62700566952</v>
      </c>
      <c r="J22">
        <f t="shared" si="8"/>
        <v>42.25</v>
      </c>
      <c r="K22" s="27">
        <f t="shared" si="2"/>
        <v>2959096.5755368518</v>
      </c>
      <c r="L22" s="17"/>
      <c r="M22">
        <f t="shared" si="3"/>
        <v>428331.73881611478</v>
      </c>
      <c r="N22" s="27">
        <f t="shared" si="4"/>
        <v>21836.738816114783</v>
      </c>
      <c r="O22">
        <f t="shared" si="5"/>
        <v>476843162.12321407</v>
      </c>
      <c r="Q22" t="s">
        <v>70</v>
      </c>
      <c r="R22">
        <f>AVERAGE(H3:H28)</f>
        <v>401629.41994622047</v>
      </c>
    </row>
    <row r="23" spans="1:18" x14ac:dyDescent="0.25">
      <c r="A23">
        <f t="shared" si="11"/>
        <v>7.5</v>
      </c>
      <c r="B23" s="2" t="s">
        <v>20</v>
      </c>
      <c r="C23">
        <v>586479</v>
      </c>
      <c r="D23" s="22">
        <f t="shared" si="9"/>
        <v>469598.75</v>
      </c>
      <c r="E23" s="22">
        <f t="shared" si="10"/>
        <v>477511</v>
      </c>
      <c r="F23" s="25">
        <f t="shared" si="6"/>
        <v>1.2281999786392355</v>
      </c>
      <c r="G23" s="29">
        <v>1.2448918829719664</v>
      </c>
      <c r="H23">
        <f t="shared" si="7"/>
        <v>471108.38139604678</v>
      </c>
      <c r="J23">
        <f t="shared" si="8"/>
        <v>56.25</v>
      </c>
      <c r="K23" s="27">
        <f t="shared" si="2"/>
        <v>3533312.8604703508</v>
      </c>
      <c r="L23" s="17"/>
      <c r="M23">
        <f t="shared" si="3"/>
        <v>612128.62155300821</v>
      </c>
      <c r="N23" s="27">
        <f t="shared" si="4"/>
        <v>25649.621553008212</v>
      </c>
      <c r="O23">
        <f t="shared" si="5"/>
        <v>657903085.81254339</v>
      </c>
    </row>
    <row r="24" spans="1:18" x14ac:dyDescent="0.25">
      <c r="A24">
        <f t="shared" si="11"/>
        <v>8.5</v>
      </c>
      <c r="B24" s="2" t="s">
        <v>21</v>
      </c>
      <c r="C24">
        <v>468013</v>
      </c>
      <c r="D24" s="22">
        <f t="shared" si="9"/>
        <v>485423.25</v>
      </c>
      <c r="E24" s="22">
        <f t="shared" si="10"/>
        <v>492872.25</v>
      </c>
      <c r="F24" s="26">
        <f t="shared" si="6"/>
        <v>0.94956248804837362</v>
      </c>
      <c r="G24" s="29">
        <v>0.9379314476718249</v>
      </c>
      <c r="H24">
        <f t="shared" si="7"/>
        <v>498984.22871066182</v>
      </c>
      <c r="J24">
        <f t="shared" si="8"/>
        <v>72.25</v>
      </c>
      <c r="K24" s="27">
        <f t="shared" si="2"/>
        <v>4241365.9440406254</v>
      </c>
      <c r="L24" s="17"/>
      <c r="M24">
        <f t="shared" si="3"/>
        <v>472457.9463559392</v>
      </c>
      <c r="N24" s="27">
        <f t="shared" si="4"/>
        <v>4444.9463559392025</v>
      </c>
      <c r="O24">
        <f t="shared" si="5"/>
        <v>19757548.107177194</v>
      </c>
    </row>
    <row r="25" spans="1:18" x14ac:dyDescent="0.25">
      <c r="A25">
        <f t="shared" si="11"/>
        <v>9.5</v>
      </c>
      <c r="B25" s="2" t="s">
        <v>22</v>
      </c>
      <c r="C25">
        <v>480706</v>
      </c>
      <c r="D25" s="22">
        <f t="shared" si="9"/>
        <v>500321.25</v>
      </c>
      <c r="E25" s="22">
        <f t="shared" si="10"/>
        <v>510446.125</v>
      </c>
      <c r="F25" s="23">
        <f t="shared" si="6"/>
        <v>0.94173699526076327</v>
      </c>
      <c r="G25" s="29">
        <v>0.92426309504319815</v>
      </c>
      <c r="H25">
        <f t="shared" si="7"/>
        <v>520096.4991223985</v>
      </c>
      <c r="J25">
        <f t="shared" si="8"/>
        <v>90.25</v>
      </c>
      <c r="K25" s="27">
        <f t="shared" si="2"/>
        <v>4940916.7416627854</v>
      </c>
      <c r="L25" s="17"/>
      <c r="M25">
        <f t="shared" si="3"/>
        <v>476674.24629118846</v>
      </c>
      <c r="N25" s="27">
        <f t="shared" si="4"/>
        <v>4031.753708811535</v>
      </c>
      <c r="O25">
        <f t="shared" si="5"/>
        <v>16255037.968515567</v>
      </c>
    </row>
    <row r="26" spans="1:18" x14ac:dyDescent="0.25">
      <c r="A26">
        <f t="shared" si="11"/>
        <v>10.5</v>
      </c>
      <c r="B26" s="2" t="s">
        <v>23</v>
      </c>
      <c r="C26">
        <v>466087</v>
      </c>
      <c r="D26" s="22">
        <f t="shared" si="9"/>
        <v>520571</v>
      </c>
      <c r="E26" s="22">
        <f t="shared" si="10"/>
        <v>527361.5</v>
      </c>
      <c r="F26" s="24">
        <f t="shared" si="6"/>
        <v>0.88380930348537012</v>
      </c>
      <c r="G26" s="29">
        <v>0.89291357431301066</v>
      </c>
      <c r="H26">
        <f t="shared" si="7"/>
        <v>521984.44889652141</v>
      </c>
      <c r="J26">
        <f t="shared" si="8"/>
        <v>110.25</v>
      </c>
      <c r="K26" s="27">
        <f t="shared" si="2"/>
        <v>5480836.7134134751</v>
      </c>
      <c r="L26" s="17"/>
      <c r="M26">
        <f t="shared" si="3"/>
        <v>471231.04829468345</v>
      </c>
      <c r="N26" s="27">
        <f t="shared" si="4"/>
        <v>5144.0482946834527</v>
      </c>
      <c r="O26">
        <f t="shared" si="5"/>
        <v>26461232.85803574</v>
      </c>
    </row>
    <row r="27" spans="1:18" x14ac:dyDescent="0.25">
      <c r="A27">
        <f t="shared" si="11"/>
        <v>11.5</v>
      </c>
      <c r="B27" s="2" t="s">
        <v>24</v>
      </c>
      <c r="C27">
        <v>667478</v>
      </c>
      <c r="D27" s="22">
        <f t="shared" si="9"/>
        <v>534152</v>
      </c>
      <c r="G27" s="29">
        <v>1.2448918829719664</v>
      </c>
      <c r="H27">
        <f t="shared" si="7"/>
        <v>536173.46946347703</v>
      </c>
      <c r="J27">
        <f t="shared" si="8"/>
        <v>132.25</v>
      </c>
      <c r="K27" s="27">
        <f t="shared" si="2"/>
        <v>6165994.8988299854</v>
      </c>
      <c r="L27" s="17"/>
      <c r="M27">
        <f t="shared" si="3"/>
        <v>671938.4437925918</v>
      </c>
      <c r="N27" s="27">
        <f t="shared" si="4"/>
        <v>4460.4437925918028</v>
      </c>
      <c r="O27">
        <f t="shared" si="5"/>
        <v>19895558.826870747</v>
      </c>
    </row>
    <row r="28" spans="1:18" ht="15.75" thickBot="1" x14ac:dyDescent="0.3">
      <c r="A28" s="10">
        <f t="shared" si="11"/>
        <v>12.5</v>
      </c>
      <c r="B28" s="14" t="s">
        <v>25</v>
      </c>
      <c r="C28" s="10">
        <v>522337</v>
      </c>
      <c r="D28" s="10"/>
      <c r="E28" s="10"/>
      <c r="F28" s="10"/>
      <c r="G28" s="31">
        <v>0.9379314476718249</v>
      </c>
      <c r="H28" s="10">
        <f t="shared" si="7"/>
        <v>556903.17378372175</v>
      </c>
      <c r="I28" s="10"/>
      <c r="J28" s="10">
        <f t="shared" si="8"/>
        <v>156.25</v>
      </c>
      <c r="K28" s="28">
        <f t="shared" si="2"/>
        <v>6961289.6722965222</v>
      </c>
      <c r="L28" s="10"/>
      <c r="M28" s="10">
        <f t="shared" si="3"/>
        <v>517520.10309861461</v>
      </c>
      <c r="N28" s="27">
        <f t="shared" si="4"/>
        <v>4816.896901385393</v>
      </c>
      <c r="O28" s="10">
        <f t="shared" si="5"/>
        <v>23202495.758576199</v>
      </c>
    </row>
    <row r="29" spans="1:18" x14ac:dyDescent="0.25">
      <c r="J29">
        <f>SUM(J3:J28)</f>
        <v>1462.5</v>
      </c>
      <c r="K29">
        <f>SUM(K3:K28)</f>
        <v>17566156.993603103</v>
      </c>
      <c r="N29">
        <f>AVERAGE(N3:N28)</f>
        <v>13420.988283925111</v>
      </c>
      <c r="O29">
        <f>AVERAGE(O3:O28)</f>
        <v>349549850.48053825</v>
      </c>
    </row>
    <row r="31" spans="1:18" x14ac:dyDescent="0.25">
      <c r="B31" s="4" t="s">
        <v>109</v>
      </c>
      <c r="C31" s="4"/>
      <c r="N31" s="4" t="s">
        <v>114</v>
      </c>
    </row>
    <row r="32" spans="1:18" ht="15.75" thickBot="1" x14ac:dyDescent="0.3">
      <c r="B32" s="10"/>
      <c r="C32" s="33" t="s">
        <v>59</v>
      </c>
      <c r="D32" s="33" t="s">
        <v>60</v>
      </c>
      <c r="E32" s="33" t="s">
        <v>61</v>
      </c>
      <c r="F32" s="33" t="s">
        <v>62</v>
      </c>
      <c r="N32" t="s">
        <v>74</v>
      </c>
      <c r="O32">
        <f>N29</f>
        <v>13420.988283925111</v>
      </c>
    </row>
    <row r="33" spans="1:15" x14ac:dyDescent="0.25">
      <c r="C33" s="25">
        <v>1.2512680635456801</v>
      </c>
      <c r="D33">
        <v>0.95047825902626271</v>
      </c>
      <c r="E33" s="1">
        <v>0.9341002495570131</v>
      </c>
      <c r="F33" s="24">
        <v>0.87232121326266765</v>
      </c>
      <c r="N33" t="s">
        <v>75</v>
      </c>
      <c r="O33">
        <f>O29</f>
        <v>349549850.48053825</v>
      </c>
    </row>
    <row r="34" spans="1:15" x14ac:dyDescent="0.25">
      <c r="C34" s="25">
        <v>1.2366215397681026</v>
      </c>
      <c r="D34">
        <v>0.91945114062930788</v>
      </c>
      <c r="E34" s="1">
        <v>0.93734492293044036</v>
      </c>
      <c r="F34" s="24">
        <v>0.87719768953322474</v>
      </c>
      <c r="J34">
        <f>304072/269478</f>
        <v>1.1283741158833003</v>
      </c>
    </row>
    <row r="35" spans="1:15" x14ac:dyDescent="0.25">
      <c r="C35" s="25">
        <v>1.2690828434598072</v>
      </c>
      <c r="D35">
        <v>0.94134762004053951</v>
      </c>
      <c r="E35" s="1">
        <v>0.87983213132240379</v>
      </c>
      <c r="F35" s="24">
        <v>0.94494551625335488</v>
      </c>
    </row>
    <row r="36" spans="1:15" x14ac:dyDescent="0.25">
      <c r="C36" s="25">
        <v>1.237465</v>
      </c>
      <c r="D36">
        <v>0.92744499999999996</v>
      </c>
      <c r="E36" s="1">
        <v>0.92541700000000005</v>
      </c>
      <c r="F36" s="24">
        <v>0.89910299999999999</v>
      </c>
    </row>
    <row r="37" spans="1:15" x14ac:dyDescent="0.25">
      <c r="C37" s="25">
        <v>1.2281999786392355</v>
      </c>
      <c r="D37">
        <v>0.94956248804837362</v>
      </c>
      <c r="E37" s="1">
        <v>0.92552400000000001</v>
      </c>
      <c r="F37" s="24">
        <v>0.87853651090822393</v>
      </c>
    </row>
    <row r="38" spans="1:15" ht="15.75" thickBot="1" x14ac:dyDescent="0.3">
      <c r="B38" s="10"/>
      <c r="C38" s="10"/>
      <c r="D38" s="10"/>
      <c r="E38" s="11">
        <v>0.94173699526076327</v>
      </c>
      <c r="F38" s="32">
        <v>0.88380930348537012</v>
      </c>
    </row>
    <row r="39" spans="1:15" x14ac:dyDescent="0.25">
      <c r="B39" s="4" t="s">
        <v>63</v>
      </c>
      <c r="C39">
        <f>AVERAGE(C33:C37)</f>
        <v>1.2445274850825652</v>
      </c>
      <c r="D39">
        <f>AVERAGE(D33:D37)</f>
        <v>0.9376569015488968</v>
      </c>
      <c r="E39">
        <f>AVERAGE(E33:E38)</f>
        <v>0.92399254984510337</v>
      </c>
      <c r="F39">
        <f>AVERAGE(F33:F38)</f>
        <v>0.89265220557380687</v>
      </c>
      <c r="G39">
        <f>AVERAGE(C39:F39)</f>
        <v>0.99970728551259302</v>
      </c>
    </row>
    <row r="40" spans="1:15" x14ac:dyDescent="0.25">
      <c r="B40" s="4" t="s">
        <v>64</v>
      </c>
      <c r="C40">
        <f>C39/$G$39</f>
        <v>1.2448918829719664</v>
      </c>
      <c r="D40">
        <f>D39/$G$39</f>
        <v>0.9379314476718249</v>
      </c>
      <c r="E40">
        <f>E39/$G$39</f>
        <v>0.92426309504319815</v>
      </c>
      <c r="F40">
        <f>F39/$G$39</f>
        <v>0.89291357431301066</v>
      </c>
      <c r="G40">
        <f>AVERAGE(C40:F40)</f>
        <v>1</v>
      </c>
    </row>
    <row r="42" spans="1:15" x14ac:dyDescent="0.25">
      <c r="B42" s="4" t="s">
        <v>115</v>
      </c>
    </row>
    <row r="43" spans="1:15" x14ac:dyDescent="0.25">
      <c r="G43" s="15" t="s">
        <v>65</v>
      </c>
      <c r="H43" s="16"/>
      <c r="I43" s="15"/>
      <c r="J43" s="16"/>
      <c r="K43" s="16"/>
      <c r="L43" s="16"/>
      <c r="M43" s="16" t="s">
        <v>76</v>
      </c>
    </row>
    <row r="44" spans="1:15" x14ac:dyDescent="0.25">
      <c r="A44">
        <v>13.5</v>
      </c>
      <c r="B44" s="2" t="s">
        <v>77</v>
      </c>
      <c r="G44">
        <f>E40</f>
        <v>0.92426309504319815</v>
      </c>
      <c r="M44" s="5">
        <f>($R$22+$R$21*A44)*G44</f>
        <v>521079.71810225805</v>
      </c>
    </row>
    <row r="45" spans="1:15" x14ac:dyDescent="0.25">
      <c r="A45">
        <v>14.5</v>
      </c>
      <c r="B45" s="2" t="s">
        <v>78</v>
      </c>
      <c r="G45">
        <f>F40</f>
        <v>0.89291357431301066</v>
      </c>
      <c r="M45" s="5">
        <f>($R$22+$R$21*A45)*G45</f>
        <v>514130.35777325201</v>
      </c>
    </row>
  </sheetData>
  <pageMargins left="0.7" right="0.7" top="0.75" bottom="0.75" header="0.3" footer="0.3"/>
  <ignoredErrors>
    <ignoredError sqref="D5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workbookViewId="0">
      <selection activeCell="V27" sqref="V27"/>
    </sheetView>
  </sheetViews>
  <sheetFormatPr defaultRowHeight="15" x14ac:dyDescent="0.25"/>
  <cols>
    <col min="3" max="3" width="12.5703125" customWidth="1"/>
  </cols>
  <sheetData>
    <row r="1" spans="1:12" x14ac:dyDescent="0.25">
      <c r="A1" s="3" t="s">
        <v>117</v>
      </c>
      <c r="B1" s="3" t="s">
        <v>123</v>
      </c>
      <c r="C1" s="3" t="s">
        <v>67</v>
      </c>
      <c r="D1" s="3" t="s">
        <v>71</v>
      </c>
      <c r="E1" s="3" t="s">
        <v>72</v>
      </c>
      <c r="F1" s="3"/>
      <c r="G1" t="s">
        <v>118</v>
      </c>
    </row>
    <row r="2" spans="1:12" x14ac:dyDescent="0.25">
      <c r="A2" t="s">
        <v>26</v>
      </c>
      <c r="B2">
        <v>1</v>
      </c>
      <c r="C2">
        <v>816</v>
      </c>
      <c r="D2">
        <f t="shared" ref="D2:D33" si="0">$H$18+$H$19*B2</f>
        <v>829.3363636363639</v>
      </c>
      <c r="E2">
        <f>(C2-D2)</f>
        <v>-13.336363636363899</v>
      </c>
      <c r="G2" t="s">
        <v>79</v>
      </c>
    </row>
    <row r="3" spans="1:12" ht="15.75" thickBot="1" x14ac:dyDescent="0.3">
      <c r="A3" t="s">
        <v>27</v>
      </c>
      <c r="B3">
        <f>B2+1</f>
        <v>2</v>
      </c>
      <c r="C3">
        <v>816</v>
      </c>
      <c r="D3">
        <f t="shared" si="0"/>
        <v>836.4029692082114</v>
      </c>
      <c r="E3">
        <f t="shared" ref="E3:E33" si="1">(C3-D3)</f>
        <v>-20.402969208211402</v>
      </c>
    </row>
    <row r="4" spans="1:12" x14ac:dyDescent="0.25">
      <c r="A4" t="s">
        <v>28</v>
      </c>
      <c r="B4">
        <f t="shared" ref="B4:B33" si="2">B3+1</f>
        <v>3</v>
      </c>
      <c r="C4">
        <v>835.2</v>
      </c>
      <c r="D4">
        <f t="shared" si="0"/>
        <v>843.46957478005891</v>
      </c>
      <c r="E4">
        <f t="shared" si="1"/>
        <v>-8.2695747800588606</v>
      </c>
      <c r="G4" s="9" t="s">
        <v>80</v>
      </c>
      <c r="H4" s="9"/>
    </row>
    <row r="5" spans="1:12" x14ac:dyDescent="0.25">
      <c r="A5" t="s">
        <v>29</v>
      </c>
      <c r="B5">
        <f t="shared" si="2"/>
        <v>4</v>
      </c>
      <c r="C5">
        <v>836.8</v>
      </c>
      <c r="D5">
        <f t="shared" si="0"/>
        <v>850.53618035190641</v>
      </c>
      <c r="E5">
        <f t="shared" si="1"/>
        <v>-13.736180351906455</v>
      </c>
      <c r="G5" s="6" t="s">
        <v>81</v>
      </c>
      <c r="H5" s="6">
        <v>0.98712898811900585</v>
      </c>
    </row>
    <row r="6" spans="1:12" x14ac:dyDescent="0.25">
      <c r="A6" t="s">
        <v>30</v>
      </c>
      <c r="B6">
        <f t="shared" si="2"/>
        <v>5</v>
      </c>
      <c r="C6">
        <v>852.8</v>
      </c>
      <c r="D6">
        <f t="shared" si="0"/>
        <v>857.60278592375391</v>
      </c>
      <c r="E6">
        <f t="shared" si="1"/>
        <v>-4.8027859237539587</v>
      </c>
      <c r="G6" s="6" t="s">
        <v>82</v>
      </c>
      <c r="H6" s="6">
        <v>0.97442363918485242</v>
      </c>
    </row>
    <row r="7" spans="1:12" x14ac:dyDescent="0.25">
      <c r="A7" t="s">
        <v>31</v>
      </c>
      <c r="B7">
        <f t="shared" si="2"/>
        <v>6</v>
      </c>
      <c r="C7">
        <v>856.6</v>
      </c>
      <c r="D7">
        <f t="shared" si="0"/>
        <v>864.66939149560142</v>
      </c>
      <c r="E7">
        <f t="shared" si="1"/>
        <v>-8.0693914956013941</v>
      </c>
      <c r="G7" s="6" t="s">
        <v>83</v>
      </c>
      <c r="H7" s="6">
        <v>0.97357109382434748</v>
      </c>
    </row>
    <row r="8" spans="1:12" x14ac:dyDescent="0.25">
      <c r="A8" t="s">
        <v>32</v>
      </c>
      <c r="B8">
        <f t="shared" si="2"/>
        <v>7</v>
      </c>
      <c r="C8">
        <v>864</v>
      </c>
      <c r="D8">
        <f t="shared" si="0"/>
        <v>871.73599706744892</v>
      </c>
      <c r="E8">
        <f t="shared" si="1"/>
        <v>-7.7359970674489205</v>
      </c>
      <c r="G8" s="6" t="s">
        <v>84</v>
      </c>
      <c r="H8" s="6">
        <v>10.917366162213465</v>
      </c>
    </row>
    <row r="9" spans="1:12" ht="15.75" thickBot="1" x14ac:dyDescent="0.3">
      <c r="A9" t="s">
        <v>33</v>
      </c>
      <c r="B9">
        <f t="shared" si="2"/>
        <v>8</v>
      </c>
      <c r="C9">
        <v>889.6</v>
      </c>
      <c r="D9">
        <f t="shared" si="0"/>
        <v>878.80260263929642</v>
      </c>
      <c r="E9">
        <f t="shared" si="1"/>
        <v>10.797397360703599</v>
      </c>
      <c r="G9" s="7" t="s">
        <v>85</v>
      </c>
      <c r="H9" s="7">
        <v>32</v>
      </c>
    </row>
    <row r="10" spans="1:12" x14ac:dyDescent="0.25">
      <c r="A10" t="s">
        <v>34</v>
      </c>
      <c r="B10">
        <f t="shared" si="2"/>
        <v>9</v>
      </c>
      <c r="C10">
        <v>908.8</v>
      </c>
      <c r="D10">
        <f t="shared" si="0"/>
        <v>885.86920821114393</v>
      </c>
      <c r="E10">
        <f t="shared" si="1"/>
        <v>22.930791788856027</v>
      </c>
    </row>
    <row r="11" spans="1:12" ht="15.75" thickBot="1" x14ac:dyDescent="0.3">
      <c r="A11" t="s">
        <v>36</v>
      </c>
      <c r="B11">
        <f t="shared" si="2"/>
        <v>10</v>
      </c>
      <c r="C11">
        <v>894.4</v>
      </c>
      <c r="D11">
        <f t="shared" si="0"/>
        <v>892.93581378299143</v>
      </c>
      <c r="E11">
        <f t="shared" si="1"/>
        <v>1.464186217008546</v>
      </c>
      <c r="G11" t="s">
        <v>86</v>
      </c>
    </row>
    <row r="12" spans="1:12" x14ac:dyDescent="0.25">
      <c r="A12" t="s">
        <v>37</v>
      </c>
      <c r="B12">
        <f t="shared" si="2"/>
        <v>11</v>
      </c>
      <c r="C12">
        <v>912</v>
      </c>
      <c r="D12">
        <f t="shared" si="0"/>
        <v>900.00241935483893</v>
      </c>
      <c r="E12">
        <f t="shared" si="1"/>
        <v>11.997580645161065</v>
      </c>
      <c r="G12" s="8"/>
      <c r="H12" s="8" t="s">
        <v>91</v>
      </c>
      <c r="I12" s="8" t="s">
        <v>92</v>
      </c>
      <c r="J12" s="8" t="s">
        <v>93</v>
      </c>
      <c r="K12" s="8" t="s">
        <v>94</v>
      </c>
      <c r="L12" s="8" t="s">
        <v>95</v>
      </c>
    </row>
    <row r="13" spans="1:12" x14ac:dyDescent="0.25">
      <c r="A13" t="s">
        <v>38</v>
      </c>
      <c r="B13">
        <f t="shared" si="2"/>
        <v>12</v>
      </c>
      <c r="C13">
        <v>921.6</v>
      </c>
      <c r="D13">
        <f t="shared" si="0"/>
        <v>907.06902492668644</v>
      </c>
      <c r="E13">
        <f t="shared" si="1"/>
        <v>14.530975073313584</v>
      </c>
      <c r="G13" s="6" t="s">
        <v>87</v>
      </c>
      <c r="H13" s="6">
        <v>1</v>
      </c>
      <c r="I13" s="6">
        <v>136227.90223240471</v>
      </c>
      <c r="J13" s="6">
        <v>136227.90223240471</v>
      </c>
      <c r="K13" s="6">
        <v>1142.9581161614046</v>
      </c>
      <c r="L13" s="6">
        <v>1.9169587993732491E-25</v>
      </c>
    </row>
    <row r="14" spans="1:12" x14ac:dyDescent="0.25">
      <c r="A14" t="s">
        <v>35</v>
      </c>
      <c r="B14">
        <f t="shared" si="2"/>
        <v>13</v>
      </c>
      <c r="C14">
        <v>929.6</v>
      </c>
      <c r="D14">
        <f t="shared" si="0"/>
        <v>914.13563049853394</v>
      </c>
      <c r="E14">
        <f t="shared" si="1"/>
        <v>15.464369501466081</v>
      </c>
      <c r="G14" s="6" t="s">
        <v>88</v>
      </c>
      <c r="H14" s="6">
        <v>30</v>
      </c>
      <c r="I14" s="6">
        <v>3575.6665175953062</v>
      </c>
      <c r="J14" s="6">
        <v>119.18888391984355</v>
      </c>
      <c r="K14" s="6"/>
      <c r="L14" s="6"/>
    </row>
    <row r="15" spans="1:12" ht="15.75" thickBot="1" x14ac:dyDescent="0.3">
      <c r="A15" t="s">
        <v>39</v>
      </c>
      <c r="B15">
        <f t="shared" si="2"/>
        <v>14</v>
      </c>
      <c r="C15">
        <v>931.2</v>
      </c>
      <c r="D15">
        <f t="shared" si="0"/>
        <v>921.20223607038145</v>
      </c>
      <c r="E15">
        <f t="shared" si="1"/>
        <v>9.9977639296185998</v>
      </c>
      <c r="G15" s="7" t="s">
        <v>89</v>
      </c>
      <c r="H15" s="7">
        <v>31</v>
      </c>
      <c r="I15" s="7">
        <v>139803.56875000001</v>
      </c>
      <c r="J15" s="7"/>
      <c r="K15" s="7"/>
      <c r="L15" s="7"/>
    </row>
    <row r="16" spans="1:12" ht="15.75" thickBot="1" x14ac:dyDescent="0.3">
      <c r="A16" t="s">
        <v>40</v>
      </c>
      <c r="B16">
        <f t="shared" si="2"/>
        <v>15</v>
      </c>
      <c r="C16">
        <v>936</v>
      </c>
      <c r="D16">
        <f t="shared" si="0"/>
        <v>928.26884164222895</v>
      </c>
      <c r="E16">
        <f t="shared" si="1"/>
        <v>7.7311583577710508</v>
      </c>
    </row>
    <row r="17" spans="1:15" x14ac:dyDescent="0.25">
      <c r="A17" t="s">
        <v>41</v>
      </c>
      <c r="B17">
        <f t="shared" si="2"/>
        <v>16</v>
      </c>
      <c r="C17">
        <v>940.8</v>
      </c>
      <c r="D17">
        <f t="shared" si="0"/>
        <v>935.33544721407645</v>
      </c>
      <c r="E17">
        <f t="shared" si="1"/>
        <v>5.4645527859235017</v>
      </c>
      <c r="G17" s="8"/>
      <c r="H17" s="8" t="s">
        <v>96</v>
      </c>
      <c r="I17" s="8" t="s">
        <v>84</v>
      </c>
      <c r="J17" s="8" t="s">
        <v>97</v>
      </c>
      <c r="K17" s="8" t="s">
        <v>98</v>
      </c>
      <c r="L17" s="8" t="s">
        <v>99</v>
      </c>
      <c r="M17" s="8" t="s">
        <v>100</v>
      </c>
      <c r="N17" s="8" t="s">
        <v>101</v>
      </c>
      <c r="O17" s="8" t="s">
        <v>102</v>
      </c>
    </row>
    <row r="18" spans="1:15" x14ac:dyDescent="0.25">
      <c r="A18" t="s">
        <v>42</v>
      </c>
      <c r="B18">
        <f t="shared" si="2"/>
        <v>17</v>
      </c>
      <c r="C18">
        <v>947.2</v>
      </c>
      <c r="D18">
        <f t="shared" si="0"/>
        <v>942.40205278592396</v>
      </c>
      <c r="E18">
        <f t="shared" si="1"/>
        <v>4.797947214076089</v>
      </c>
      <c r="G18" s="6" t="s">
        <v>90</v>
      </c>
      <c r="H18" s="6">
        <v>822.2697580645164</v>
      </c>
      <c r="I18" s="6">
        <v>3.9521527042309654</v>
      </c>
      <c r="J18" s="6">
        <v>208.05617080135539</v>
      </c>
      <c r="K18" s="6">
        <v>5.845068383847256E-49</v>
      </c>
      <c r="L18" s="6">
        <v>814.19838545356902</v>
      </c>
      <c r="M18" s="6">
        <v>830.34113067546377</v>
      </c>
      <c r="N18" s="6">
        <v>814.19838545356902</v>
      </c>
      <c r="O18" s="6">
        <v>830.34113067546377</v>
      </c>
    </row>
    <row r="19" spans="1:15" ht="15.75" thickBot="1" x14ac:dyDescent="0.3">
      <c r="A19" t="s">
        <v>43</v>
      </c>
      <c r="B19">
        <f t="shared" si="2"/>
        <v>18</v>
      </c>
      <c r="C19">
        <v>961.6</v>
      </c>
      <c r="D19">
        <f t="shared" si="0"/>
        <v>949.46865835777146</v>
      </c>
      <c r="E19">
        <f t="shared" si="1"/>
        <v>12.131341642228563</v>
      </c>
      <c r="G19" s="7" t="s">
        <v>103</v>
      </c>
      <c r="H19" s="7">
        <v>7.0666055718475045</v>
      </c>
      <c r="I19" s="7">
        <v>0.20902377820074697</v>
      </c>
      <c r="J19" s="7">
        <v>33.807663571465625</v>
      </c>
      <c r="K19" s="7">
        <v>1.9169587993732626E-25</v>
      </c>
      <c r="L19" s="7">
        <v>6.6397220669161001</v>
      </c>
      <c r="M19" s="7">
        <v>7.4934890767789089</v>
      </c>
      <c r="N19" s="7">
        <v>6.6397220669161001</v>
      </c>
      <c r="O19" s="7">
        <v>7.4934890767789089</v>
      </c>
    </row>
    <row r="20" spans="1:15" x14ac:dyDescent="0.25">
      <c r="A20" t="s">
        <v>44</v>
      </c>
      <c r="B20">
        <f t="shared" si="2"/>
        <v>19</v>
      </c>
      <c r="C20">
        <v>963.2</v>
      </c>
      <c r="D20">
        <f t="shared" si="0"/>
        <v>956.53526392961896</v>
      </c>
      <c r="E20">
        <f t="shared" si="1"/>
        <v>6.6647360703810818</v>
      </c>
    </row>
    <row r="21" spans="1:15" x14ac:dyDescent="0.25">
      <c r="A21" t="s">
        <v>45</v>
      </c>
      <c r="B21">
        <f t="shared" si="2"/>
        <v>20</v>
      </c>
      <c r="C21">
        <v>964.8</v>
      </c>
      <c r="D21">
        <f t="shared" si="0"/>
        <v>963.60186950146647</v>
      </c>
      <c r="E21">
        <f t="shared" si="1"/>
        <v>1.1981304985334873</v>
      </c>
      <c r="G21" s="5" t="s">
        <v>129</v>
      </c>
      <c r="K21" t="s">
        <v>128</v>
      </c>
      <c r="L21" s="5" t="s">
        <v>130</v>
      </c>
    </row>
    <row r="22" spans="1:15" x14ac:dyDescent="0.25">
      <c r="A22" t="s">
        <v>46</v>
      </c>
      <c r="B22">
        <f t="shared" si="2"/>
        <v>21</v>
      </c>
      <c r="C22">
        <v>976</v>
      </c>
      <c r="D22">
        <f t="shared" si="0"/>
        <v>970.66847507331397</v>
      </c>
      <c r="E22">
        <f t="shared" si="1"/>
        <v>5.3315249266860292</v>
      </c>
    </row>
    <row r="23" spans="1:15" x14ac:dyDescent="0.25">
      <c r="A23" t="s">
        <v>47</v>
      </c>
      <c r="B23">
        <f t="shared" si="2"/>
        <v>22</v>
      </c>
      <c r="C23">
        <v>972.8</v>
      </c>
      <c r="D23">
        <f t="shared" si="0"/>
        <v>977.73508064516147</v>
      </c>
      <c r="E23">
        <f t="shared" si="1"/>
        <v>-4.9350806451615199</v>
      </c>
      <c r="G23" t="s">
        <v>119</v>
      </c>
    </row>
    <row r="24" spans="1:15" ht="15.75" thickBot="1" x14ac:dyDescent="0.3">
      <c r="A24" t="s">
        <v>48</v>
      </c>
      <c r="B24">
        <f t="shared" si="2"/>
        <v>23</v>
      </c>
      <c r="C24">
        <v>984</v>
      </c>
      <c r="D24">
        <f t="shared" si="0"/>
        <v>984.80168621700898</v>
      </c>
      <c r="E24">
        <f t="shared" si="1"/>
        <v>-0.80168621700897802</v>
      </c>
    </row>
    <row r="25" spans="1:15" ht="18.75" x14ac:dyDescent="0.35">
      <c r="A25" t="s">
        <v>49</v>
      </c>
      <c r="B25">
        <f t="shared" si="2"/>
        <v>24</v>
      </c>
      <c r="C25">
        <v>982.4</v>
      </c>
      <c r="D25">
        <f t="shared" si="0"/>
        <v>991.86829178885648</v>
      </c>
      <c r="E25">
        <f t="shared" si="1"/>
        <v>-9.4682917888565044</v>
      </c>
      <c r="G25" s="8" t="s">
        <v>120</v>
      </c>
      <c r="H25" s="8" t="s">
        <v>121</v>
      </c>
      <c r="I25" s="8" t="s">
        <v>131</v>
      </c>
      <c r="J25" s="8" t="s">
        <v>122</v>
      </c>
      <c r="K25" s="8" t="s">
        <v>132</v>
      </c>
      <c r="M25" s="20" t="s">
        <v>133</v>
      </c>
    </row>
    <row r="26" spans="1:15" x14ac:dyDescent="0.25">
      <c r="A26" t="s">
        <v>50</v>
      </c>
      <c r="B26">
        <f t="shared" si="2"/>
        <v>25</v>
      </c>
      <c r="C26">
        <v>998.4</v>
      </c>
      <c r="D26">
        <f t="shared" si="0"/>
        <v>998.93489736070399</v>
      </c>
      <c r="E26">
        <f t="shared" si="1"/>
        <v>-0.53489736070400795</v>
      </c>
      <c r="G26" s="6">
        <v>1</v>
      </c>
      <c r="H26" s="6">
        <v>829.3363636363639</v>
      </c>
      <c r="I26" s="6">
        <v>-13.336363636363899</v>
      </c>
    </row>
    <row r="27" spans="1:15" ht="18" x14ac:dyDescent="0.35">
      <c r="A27" t="s">
        <v>51</v>
      </c>
      <c r="B27">
        <f t="shared" si="2"/>
        <v>26</v>
      </c>
      <c r="C27">
        <v>990.4</v>
      </c>
      <c r="D27">
        <f t="shared" si="0"/>
        <v>1006.0015029325515</v>
      </c>
      <c r="E27">
        <f t="shared" si="1"/>
        <v>-15.601502932551512</v>
      </c>
      <c r="G27" s="6">
        <v>2</v>
      </c>
      <c r="H27" s="6">
        <v>836.4029692082114</v>
      </c>
      <c r="I27" s="6">
        <v>-20.402969208211402</v>
      </c>
      <c r="J27">
        <f>I26</f>
        <v>-13.336363636363899</v>
      </c>
      <c r="K27">
        <f>(I27-J27)^2</f>
        <v>49.936914308066186</v>
      </c>
      <c r="M27" t="s">
        <v>134</v>
      </c>
      <c r="N27" s="21" t="s">
        <v>136</v>
      </c>
    </row>
    <row r="28" spans="1:15" ht="18" x14ac:dyDescent="0.35">
      <c r="A28" t="s">
        <v>52</v>
      </c>
      <c r="B28">
        <f t="shared" si="2"/>
        <v>27</v>
      </c>
      <c r="C28">
        <v>1006.4</v>
      </c>
      <c r="D28">
        <f t="shared" si="0"/>
        <v>1013.068108504399</v>
      </c>
      <c r="E28">
        <f t="shared" si="1"/>
        <v>-6.6681085043990151</v>
      </c>
      <c r="G28" s="6">
        <v>3</v>
      </c>
      <c r="H28" s="6">
        <v>843.46957478005891</v>
      </c>
      <c r="I28" s="6">
        <v>-8.2695747800588606</v>
      </c>
      <c r="J28">
        <f t="shared" ref="J28:J57" si="3">I27</f>
        <v>-20.402969208211402</v>
      </c>
      <c r="K28">
        <f t="shared" ref="K28:K57" si="4">(I28-J28)^2</f>
        <v>147.21926034912315</v>
      </c>
      <c r="M28" t="s">
        <v>135</v>
      </c>
      <c r="N28" s="21" t="s">
        <v>137</v>
      </c>
    </row>
    <row r="29" spans="1:15" x14ac:dyDescent="0.25">
      <c r="A29" t="s">
        <v>53</v>
      </c>
      <c r="B29">
        <f t="shared" si="2"/>
        <v>28</v>
      </c>
      <c r="C29">
        <v>1020.8</v>
      </c>
      <c r="D29">
        <f t="shared" si="0"/>
        <v>1020.1347140762465</v>
      </c>
      <c r="E29">
        <f t="shared" si="1"/>
        <v>0.66528592375345852</v>
      </c>
      <c r="G29" s="6">
        <v>4</v>
      </c>
      <c r="H29" s="6">
        <v>850.53618035190641</v>
      </c>
      <c r="I29" s="6">
        <v>-13.736180351906455</v>
      </c>
      <c r="J29">
        <f t="shared" si="3"/>
        <v>-8.2695747800588606</v>
      </c>
      <c r="K29">
        <f t="shared" si="4"/>
        <v>29.883776478155166</v>
      </c>
      <c r="M29" t="s">
        <v>125</v>
      </c>
    </row>
    <row r="30" spans="1:15" x14ac:dyDescent="0.25">
      <c r="A30" t="s">
        <v>54</v>
      </c>
      <c r="B30">
        <f t="shared" si="2"/>
        <v>29</v>
      </c>
      <c r="C30">
        <v>1033.5999999999999</v>
      </c>
      <c r="D30">
        <f t="shared" si="0"/>
        <v>1027.2013196480941</v>
      </c>
      <c r="E30">
        <f t="shared" si="1"/>
        <v>6.3986803519057958</v>
      </c>
      <c r="G30" s="6">
        <v>5</v>
      </c>
      <c r="H30" s="6">
        <v>857.60278592375391</v>
      </c>
      <c r="I30" s="6">
        <v>-4.8027859237539587</v>
      </c>
      <c r="J30">
        <f t="shared" si="3"/>
        <v>-13.736180351906455</v>
      </c>
      <c r="K30">
        <f t="shared" si="4"/>
        <v>79.805536008946063</v>
      </c>
    </row>
    <row r="31" spans="1:15" x14ac:dyDescent="0.25">
      <c r="A31" t="s">
        <v>55</v>
      </c>
      <c r="B31">
        <f t="shared" si="2"/>
        <v>30</v>
      </c>
      <c r="C31">
        <v>1016</v>
      </c>
      <c r="D31">
        <f t="shared" si="0"/>
        <v>1034.2679252199416</v>
      </c>
      <c r="E31">
        <f t="shared" si="1"/>
        <v>-18.267925219941617</v>
      </c>
      <c r="G31" s="6">
        <v>6</v>
      </c>
      <c r="H31" s="6">
        <v>864.66939149560142</v>
      </c>
      <c r="I31" s="6">
        <v>-8.0693914956013941</v>
      </c>
      <c r="J31">
        <f t="shared" si="3"/>
        <v>-4.8027859237539587</v>
      </c>
      <c r="K31">
        <f t="shared" si="4"/>
        <v>10.67071196202471</v>
      </c>
      <c r="M31" t="s">
        <v>124</v>
      </c>
      <c r="N31">
        <f>K58/I14</f>
        <v>1.009428079333206</v>
      </c>
    </row>
    <row r="32" spans="1:15" x14ac:dyDescent="0.25">
      <c r="A32" t="s">
        <v>56</v>
      </c>
      <c r="B32">
        <f t="shared" si="2"/>
        <v>31</v>
      </c>
      <c r="C32">
        <v>1046.4000000000001</v>
      </c>
      <c r="D32">
        <f t="shared" si="0"/>
        <v>1041.3345307917891</v>
      </c>
      <c r="E32">
        <f t="shared" si="1"/>
        <v>5.0654692082109705</v>
      </c>
      <c r="G32" s="6">
        <v>7</v>
      </c>
      <c r="H32" s="6">
        <v>871.73599706744892</v>
      </c>
      <c r="I32" s="6">
        <v>-7.7359970674489205</v>
      </c>
      <c r="J32">
        <f t="shared" si="3"/>
        <v>-8.0693914956013941</v>
      </c>
      <c r="K32">
        <f t="shared" si="4"/>
        <v>0.11115184472311493</v>
      </c>
    </row>
    <row r="33" spans="1:14" ht="18" x14ac:dyDescent="0.35">
      <c r="A33" s="16" t="s">
        <v>57</v>
      </c>
      <c r="B33" s="16">
        <f t="shared" si="2"/>
        <v>32</v>
      </c>
      <c r="C33" s="16">
        <v>1038.4000000000001</v>
      </c>
      <c r="D33" s="16">
        <f t="shared" si="0"/>
        <v>1048.4011363636366</v>
      </c>
      <c r="E33" s="16">
        <f t="shared" si="1"/>
        <v>-10.001136363636533</v>
      </c>
      <c r="F33" s="17"/>
      <c r="G33" s="6">
        <v>8</v>
      </c>
      <c r="H33" s="6">
        <v>878.80260263929642</v>
      </c>
      <c r="I33" s="6">
        <v>10.797397360703599</v>
      </c>
      <c r="J33">
        <f t="shared" si="3"/>
        <v>-7.7359970674489205</v>
      </c>
      <c r="K33">
        <f t="shared" si="4"/>
        <v>343.48670902947487</v>
      </c>
      <c r="M33" t="s">
        <v>127</v>
      </c>
      <c r="N33">
        <v>1.37</v>
      </c>
    </row>
    <row r="34" spans="1:14" ht="18" x14ac:dyDescent="0.35">
      <c r="E34" s="19"/>
      <c r="F34" s="19"/>
      <c r="G34" s="6">
        <v>9</v>
      </c>
      <c r="H34" s="6">
        <v>885.86920821114393</v>
      </c>
      <c r="I34" s="6">
        <v>22.930791788856027</v>
      </c>
      <c r="J34">
        <f t="shared" si="3"/>
        <v>10.797397360703599</v>
      </c>
      <c r="K34">
        <f t="shared" si="4"/>
        <v>147.21926034912039</v>
      </c>
      <c r="M34" t="s">
        <v>126</v>
      </c>
      <c r="N34">
        <v>1.5</v>
      </c>
    </row>
    <row r="35" spans="1:14" x14ac:dyDescent="0.25">
      <c r="G35" s="6">
        <v>10</v>
      </c>
      <c r="H35" s="6">
        <v>892.93581378299143</v>
      </c>
      <c r="I35" s="6">
        <v>1.464186217008546</v>
      </c>
      <c r="J35">
        <f t="shared" si="3"/>
        <v>22.930791788856027</v>
      </c>
      <c r="K35">
        <f t="shared" si="4"/>
        <v>460.81515477727334</v>
      </c>
    </row>
    <row r="36" spans="1:14" x14ac:dyDescent="0.25">
      <c r="G36" s="6">
        <v>11</v>
      </c>
      <c r="H36" s="6">
        <v>900.00241935483893</v>
      </c>
      <c r="I36" s="6">
        <v>11.997580645161065</v>
      </c>
      <c r="J36">
        <f t="shared" si="3"/>
        <v>1.464186217008546</v>
      </c>
      <c r="K36">
        <f t="shared" si="4"/>
        <v>110.95239817903453</v>
      </c>
      <c r="M36" t="s">
        <v>138</v>
      </c>
    </row>
    <row r="37" spans="1:14" x14ac:dyDescent="0.25">
      <c r="G37" s="6">
        <v>12</v>
      </c>
      <c r="H37" s="6">
        <v>907.06902492668644</v>
      </c>
      <c r="I37" s="6">
        <v>14.530975073313584</v>
      </c>
      <c r="J37">
        <f t="shared" si="3"/>
        <v>11.997580645161065</v>
      </c>
      <c r="K37">
        <f t="shared" si="4"/>
        <v>6.418087328594229</v>
      </c>
      <c r="N37" t="s">
        <v>139</v>
      </c>
    </row>
    <row r="38" spans="1:14" x14ac:dyDescent="0.25">
      <c r="G38" s="6">
        <v>13</v>
      </c>
      <c r="H38" s="6">
        <v>914.13563049853394</v>
      </c>
      <c r="I38" s="6">
        <v>15.464369501466081</v>
      </c>
      <c r="J38">
        <f t="shared" si="3"/>
        <v>14.530975073313584</v>
      </c>
      <c r="K38">
        <f t="shared" si="4"/>
        <v>0.87122515850612581</v>
      </c>
    </row>
    <row r="39" spans="1:14" x14ac:dyDescent="0.25">
      <c r="G39" s="6">
        <v>14</v>
      </c>
      <c r="H39" s="6">
        <v>921.20223607038145</v>
      </c>
      <c r="I39" s="6">
        <v>9.9977639296185998</v>
      </c>
      <c r="J39">
        <f t="shared" si="3"/>
        <v>15.464369501466081</v>
      </c>
      <c r="K39">
        <f t="shared" si="4"/>
        <v>29.883776478153923</v>
      </c>
    </row>
    <row r="40" spans="1:14" x14ac:dyDescent="0.25">
      <c r="G40" s="6">
        <v>15</v>
      </c>
      <c r="H40" s="6">
        <v>928.26884164222895</v>
      </c>
      <c r="I40" s="6">
        <v>7.7311583577710508</v>
      </c>
      <c r="J40">
        <f t="shared" si="3"/>
        <v>9.9977639296185998</v>
      </c>
      <c r="K40">
        <f t="shared" si="4"/>
        <v>5.1375008183303548</v>
      </c>
    </row>
    <row r="41" spans="1:14" x14ac:dyDescent="0.25">
      <c r="G41" s="6">
        <v>16</v>
      </c>
      <c r="H41" s="6">
        <v>935.33544721407645</v>
      </c>
      <c r="I41" s="6">
        <v>5.4645527859235017</v>
      </c>
      <c r="J41">
        <f t="shared" si="3"/>
        <v>7.7311583577710508</v>
      </c>
      <c r="K41">
        <f t="shared" si="4"/>
        <v>5.1375008183303548</v>
      </c>
    </row>
    <row r="42" spans="1:14" x14ac:dyDescent="0.25">
      <c r="G42" s="6">
        <v>17</v>
      </c>
      <c r="H42" s="6">
        <v>942.40205278592396</v>
      </c>
      <c r="I42" s="6">
        <v>4.797947214076089</v>
      </c>
      <c r="J42">
        <f t="shared" si="3"/>
        <v>5.4645527859235017</v>
      </c>
      <c r="K42">
        <f t="shared" si="4"/>
        <v>0.44436298841801602</v>
      </c>
    </row>
    <row r="43" spans="1:14" x14ac:dyDescent="0.25">
      <c r="G43" s="6">
        <v>18</v>
      </c>
      <c r="H43" s="6">
        <v>949.46865835777146</v>
      </c>
      <c r="I43" s="6">
        <v>12.131341642228563</v>
      </c>
      <c r="J43">
        <f t="shared" si="3"/>
        <v>4.797947214076089</v>
      </c>
      <c r="K43">
        <f t="shared" si="4"/>
        <v>53.778673838857749</v>
      </c>
    </row>
    <row r="44" spans="1:14" x14ac:dyDescent="0.25">
      <c r="G44" s="6">
        <v>19</v>
      </c>
      <c r="H44" s="6">
        <v>956.53526392961896</v>
      </c>
      <c r="I44" s="6">
        <v>6.6647360703810818</v>
      </c>
      <c r="J44">
        <f t="shared" si="3"/>
        <v>12.131341642228563</v>
      </c>
      <c r="K44">
        <f t="shared" si="4"/>
        <v>29.883776478153923</v>
      </c>
    </row>
    <row r="45" spans="1:14" x14ac:dyDescent="0.25">
      <c r="G45" s="6">
        <v>20</v>
      </c>
      <c r="H45" s="6">
        <v>963.60186950146647</v>
      </c>
      <c r="I45" s="6">
        <v>1.1981304985334873</v>
      </c>
      <c r="J45">
        <f t="shared" si="3"/>
        <v>6.6647360703810818</v>
      </c>
      <c r="K45">
        <f t="shared" si="4"/>
        <v>29.883776478155166</v>
      </c>
    </row>
    <row r="46" spans="1:14" x14ac:dyDescent="0.25">
      <c r="G46" s="6">
        <v>21</v>
      </c>
      <c r="H46" s="6">
        <v>970.66847507331397</v>
      </c>
      <c r="I46" s="6">
        <v>5.3315249266860292</v>
      </c>
      <c r="J46">
        <f t="shared" si="3"/>
        <v>1.1981304985334873</v>
      </c>
      <c r="K46">
        <f t="shared" si="4"/>
        <v>17.08494949868248</v>
      </c>
    </row>
    <row r="47" spans="1:14" x14ac:dyDescent="0.25">
      <c r="G47" s="6">
        <v>22</v>
      </c>
      <c r="H47" s="6">
        <v>977.73508064516147</v>
      </c>
      <c r="I47" s="6">
        <v>-4.9350806451615199</v>
      </c>
      <c r="J47">
        <f t="shared" si="3"/>
        <v>5.3315249266860292</v>
      </c>
      <c r="K47">
        <f t="shared" si="4"/>
        <v>105.40318996789114</v>
      </c>
    </row>
    <row r="48" spans="1:14" x14ac:dyDescent="0.25">
      <c r="G48" s="6">
        <v>23</v>
      </c>
      <c r="H48" s="6">
        <v>984.80168621700898</v>
      </c>
      <c r="I48" s="6">
        <v>-0.80168621700897802</v>
      </c>
      <c r="J48">
        <f t="shared" si="3"/>
        <v>-4.9350806451615199</v>
      </c>
      <c r="K48">
        <f t="shared" si="4"/>
        <v>17.08494949868248</v>
      </c>
    </row>
    <row r="49" spans="7:11" x14ac:dyDescent="0.25">
      <c r="G49" s="6">
        <v>24</v>
      </c>
      <c r="H49" s="6">
        <v>991.86829178885648</v>
      </c>
      <c r="I49" s="6">
        <v>-9.4682917888565044</v>
      </c>
      <c r="J49">
        <f t="shared" si="3"/>
        <v>-0.80168621700897802</v>
      </c>
      <c r="K49">
        <f t="shared" si="4"/>
        <v>75.110052137978585</v>
      </c>
    </row>
    <row r="50" spans="7:11" x14ac:dyDescent="0.25">
      <c r="G50" s="6">
        <v>25</v>
      </c>
      <c r="H50" s="6">
        <v>998.93489736070399</v>
      </c>
      <c r="I50" s="6">
        <v>-0.53489736070400795</v>
      </c>
      <c r="J50">
        <f t="shared" si="3"/>
        <v>-9.4682917888565044</v>
      </c>
      <c r="K50">
        <f t="shared" si="4"/>
        <v>79.805536008946063</v>
      </c>
    </row>
    <row r="51" spans="7:11" x14ac:dyDescent="0.25">
      <c r="G51" s="6">
        <v>26</v>
      </c>
      <c r="H51" s="6">
        <v>1006.0015029325515</v>
      </c>
      <c r="I51" s="6">
        <v>-15.601502932551512</v>
      </c>
      <c r="J51">
        <f t="shared" si="3"/>
        <v>-0.53489736070400795</v>
      </c>
      <c r="K51">
        <f t="shared" si="4"/>
        <v>227.00260345762624</v>
      </c>
    </row>
    <row r="52" spans="7:11" x14ac:dyDescent="0.25">
      <c r="G52" s="6">
        <v>27</v>
      </c>
      <c r="H52" s="6">
        <v>1013.068108504399</v>
      </c>
      <c r="I52" s="6">
        <v>-6.6681085043990151</v>
      </c>
      <c r="J52">
        <f t="shared" si="3"/>
        <v>-15.601502932551512</v>
      </c>
      <c r="K52">
        <f t="shared" si="4"/>
        <v>79.805536008946063</v>
      </c>
    </row>
    <row r="53" spans="7:11" x14ac:dyDescent="0.25">
      <c r="G53" s="6">
        <v>28</v>
      </c>
      <c r="H53" s="6">
        <v>1020.1347140762465</v>
      </c>
      <c r="I53" s="6">
        <v>0.66528592375345852</v>
      </c>
      <c r="J53">
        <f t="shared" si="3"/>
        <v>-6.6681085043990151</v>
      </c>
      <c r="K53">
        <f t="shared" si="4"/>
        <v>53.778673838857749</v>
      </c>
    </row>
    <row r="54" spans="7:11" x14ac:dyDescent="0.25">
      <c r="G54" s="6">
        <v>29</v>
      </c>
      <c r="H54" s="6">
        <v>1027.2013196480941</v>
      </c>
      <c r="I54" s="6">
        <v>6.3986803519057958</v>
      </c>
      <c r="J54">
        <f t="shared" si="3"/>
        <v>0.66528592375345852</v>
      </c>
      <c r="K54">
        <f t="shared" si="4"/>
        <v>32.871811668768267</v>
      </c>
    </row>
    <row r="55" spans="7:11" x14ac:dyDescent="0.25">
      <c r="G55" s="6">
        <v>30</v>
      </c>
      <c r="H55" s="6">
        <v>1034.2679252199416</v>
      </c>
      <c r="I55" s="6">
        <v>-18.267925219941617</v>
      </c>
      <c r="J55">
        <f t="shared" si="3"/>
        <v>6.3986803519057958</v>
      </c>
      <c r="K55">
        <f t="shared" si="4"/>
        <v>608.4414304370938</v>
      </c>
    </row>
    <row r="56" spans="7:11" x14ac:dyDescent="0.25">
      <c r="G56" s="6">
        <v>31</v>
      </c>
      <c r="H56" s="6">
        <v>1041.3345307917891</v>
      </c>
      <c r="I56" s="6">
        <v>5.0654692082109705</v>
      </c>
      <c r="J56">
        <f t="shared" si="3"/>
        <v>-18.267925219941617</v>
      </c>
      <c r="K56">
        <f t="shared" si="4"/>
        <v>544.44729553974219</v>
      </c>
    </row>
    <row r="57" spans="7:11" ht="15.75" thickBot="1" x14ac:dyDescent="0.3">
      <c r="G57" s="7">
        <v>32</v>
      </c>
      <c r="H57" s="7">
        <v>1048.4011363636366</v>
      </c>
      <c r="I57" s="7">
        <v>-10.001136363636533</v>
      </c>
      <c r="J57" s="7">
        <f t="shared" si="3"/>
        <v>5.0654692082109705</v>
      </c>
      <c r="K57" s="7">
        <f t="shared" si="4"/>
        <v>227.00260345762624</v>
      </c>
    </row>
    <row r="58" spans="7:11" x14ac:dyDescent="0.25">
      <c r="K58" s="6">
        <f>SUM(K27:K57)</f>
        <v>3609.3781851922836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16-58</vt:lpstr>
      <vt:lpstr>16-59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Umit Akinc</dc:creator>
  <cp:lastModifiedBy>Umit Akinc</cp:lastModifiedBy>
  <dcterms:created xsi:type="dcterms:W3CDTF">2016-03-18T13:39:05Z</dcterms:created>
  <dcterms:modified xsi:type="dcterms:W3CDTF">2016-03-21T12:49:45Z</dcterms:modified>
</cp:coreProperties>
</file>