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760" windowHeight="14130" activeTab="4"/>
  </bookViews>
  <sheets>
    <sheet name="P-6" sheetId="1" r:id="rId1"/>
    <sheet name="p-10" sheetId="2" r:id="rId2"/>
    <sheet name="p-13" sheetId="3" r:id="rId3"/>
    <sheet name="p-22" sheetId="4" r:id="rId4"/>
    <sheet name="p-26" sheetId="5" r:id="rId5"/>
  </sheets>
  <calcPr calcId="144525"/>
</workbook>
</file>

<file path=xl/calcChain.xml><?xml version="1.0" encoding="utf-8"?>
<calcChain xmlns="http://schemas.openxmlformats.org/spreadsheetml/2006/main">
  <c r="C20" i="2" l="1"/>
  <c r="E12" i="2"/>
  <c r="E14" i="2"/>
  <c r="D12" i="2"/>
  <c r="D13" i="2"/>
  <c r="E13" i="2" s="1"/>
  <c r="F13" i="2" s="1"/>
  <c r="G13" i="2" s="1"/>
  <c r="H13" i="2" s="1"/>
  <c r="D14" i="2"/>
  <c r="C16" i="2"/>
  <c r="F14" i="2" l="1"/>
  <c r="G14" i="2" s="1"/>
  <c r="H14" i="2" s="1"/>
  <c r="F15" i="2"/>
  <c r="G15" i="2" s="1"/>
  <c r="H15" i="2" s="1"/>
  <c r="J12" i="3"/>
  <c r="K12" i="3"/>
  <c r="J17" i="3"/>
  <c r="J16" i="3"/>
  <c r="M8" i="3"/>
  <c r="K10" i="3"/>
  <c r="K9" i="3"/>
  <c r="L10" i="3" l="1"/>
  <c r="M10" i="3" s="1"/>
  <c r="K11" i="3"/>
  <c r="A12" i="2"/>
  <c r="D11" i="2"/>
  <c r="E11" i="2" s="1"/>
  <c r="A11" i="2"/>
  <c r="D10" i="2"/>
  <c r="E10" i="2" s="1"/>
  <c r="A10" i="2"/>
  <c r="D9" i="2"/>
  <c r="E9" i="2" s="1"/>
  <c r="A9" i="2"/>
  <c r="E8" i="2"/>
  <c r="D8" i="2"/>
  <c r="A8" i="2"/>
  <c r="D7" i="2"/>
  <c r="E7" i="2" s="1"/>
  <c r="A7" i="2"/>
  <c r="D6" i="2"/>
  <c r="E6" i="2" s="1"/>
  <c r="F6" i="2" s="1"/>
  <c r="G6" i="2" s="1"/>
  <c r="D16" i="1"/>
  <c r="D9" i="1"/>
  <c r="J33" i="5"/>
  <c r="E39" i="5" s="1"/>
  <c r="C23" i="5"/>
  <c r="D7" i="5"/>
  <c r="B13" i="5"/>
  <c r="B18" i="5" s="1"/>
  <c r="D8" i="5"/>
  <c r="B14" i="5"/>
  <c r="B19" i="5" s="1"/>
  <c r="D6" i="5"/>
  <c r="C12" i="5"/>
  <c r="C9" i="5"/>
  <c r="C35" i="5"/>
  <c r="B9" i="5"/>
  <c r="B12" i="5" s="1"/>
  <c r="B17" i="5" s="1"/>
  <c r="C34" i="5"/>
  <c r="B23" i="4"/>
  <c r="C10" i="4"/>
  <c r="D10" i="4"/>
  <c r="B10" i="4"/>
  <c r="E10" i="4"/>
  <c r="B14" i="4" s="1"/>
  <c r="E8" i="4"/>
  <c r="C14" i="4"/>
  <c r="C18" i="4" s="1"/>
  <c r="E9" i="4"/>
  <c r="E7" i="4"/>
  <c r="D13" i="4" s="1"/>
  <c r="B18" i="3"/>
  <c r="B12" i="3"/>
  <c r="L9" i="3" s="1"/>
  <c r="M9" i="3" s="1"/>
  <c r="C8" i="3"/>
  <c r="C9" i="3"/>
  <c r="C10" i="3"/>
  <c r="C7" i="3"/>
  <c r="C19" i="2"/>
  <c r="D19" i="1"/>
  <c r="D20" i="1" s="1"/>
  <c r="D15" i="1"/>
  <c r="D14" i="1"/>
  <c r="D13" i="1"/>
  <c r="D12" i="1"/>
  <c r="D11" i="1"/>
  <c r="D10" i="1"/>
  <c r="C17" i="1"/>
  <c r="C17" i="5"/>
  <c r="B15" i="5"/>
  <c r="C13" i="4"/>
  <c r="C17" i="4" s="1"/>
  <c r="C14" i="5"/>
  <c r="C13" i="5"/>
  <c r="D12" i="5"/>
  <c r="C15" i="4"/>
  <c r="C19" i="4" s="1"/>
  <c r="D15" i="4"/>
  <c r="D19" i="4" s="1"/>
  <c r="C11" i="3" l="1"/>
  <c r="L11" i="3"/>
  <c r="D13" i="5"/>
  <c r="E41" i="5"/>
  <c r="B18" i="4"/>
  <c r="B13" i="4"/>
  <c r="B17" i="4" s="1"/>
  <c r="B15" i="4"/>
  <c r="D14" i="4"/>
  <c r="D18" i="4" s="1"/>
  <c r="D9" i="3"/>
  <c r="E9" i="3" s="1"/>
  <c r="D10" i="3"/>
  <c r="E10" i="3" s="1"/>
  <c r="D8" i="3"/>
  <c r="E8" i="3" s="1"/>
  <c r="D7" i="3"/>
  <c r="E7" i="3" s="1"/>
  <c r="D11" i="3"/>
  <c r="E11" i="3" s="1"/>
  <c r="F7" i="2"/>
  <c r="F9" i="2"/>
  <c r="F11" i="2"/>
  <c r="F12" i="2"/>
  <c r="G12" i="2" s="1"/>
  <c r="F8" i="2"/>
  <c r="F10" i="2"/>
  <c r="D15" i="5"/>
  <c r="C18" i="5"/>
  <c r="C15" i="5"/>
  <c r="E11" i="1"/>
  <c r="F11" i="1" s="1"/>
  <c r="E14" i="1"/>
  <c r="F14" i="1" s="1"/>
  <c r="E12" i="1"/>
  <c r="F12" i="1" s="1"/>
  <c r="E10" i="1"/>
  <c r="F10" i="1" s="1"/>
  <c r="E15" i="1"/>
  <c r="F15" i="1" s="1"/>
  <c r="E13" i="1"/>
  <c r="F13" i="1" s="1"/>
  <c r="D17" i="4"/>
  <c r="C19" i="5"/>
  <c r="D14" i="5"/>
  <c r="E16" i="1"/>
  <c r="F16" i="1" s="1"/>
  <c r="H8" i="2" l="1"/>
  <c r="G8" i="2"/>
  <c r="H11" i="2"/>
  <c r="G11" i="2"/>
  <c r="H7" i="2"/>
  <c r="G7" i="2"/>
  <c r="H10" i="2"/>
  <c r="G10" i="2"/>
  <c r="H9" i="2"/>
  <c r="G9" i="2"/>
  <c r="H12" i="2"/>
  <c r="L12" i="3"/>
  <c r="M11" i="3"/>
  <c r="M12" i="3" s="1"/>
  <c r="J18" i="3" s="1"/>
  <c r="E12" i="3"/>
  <c r="B19" i="3" s="1"/>
  <c r="E13" i="4"/>
  <c r="B19" i="4"/>
  <c r="E20" i="4" s="1"/>
  <c r="E15" i="4"/>
  <c r="E14" i="4"/>
  <c r="D17" i="1"/>
  <c r="E9" i="1"/>
  <c r="F9" i="1" s="1"/>
  <c r="F17" i="1" s="1"/>
  <c r="D21" i="1" s="1"/>
  <c r="D20" i="5"/>
  <c r="C24" i="5" s="1"/>
  <c r="H6" i="2"/>
  <c r="H16" i="2" s="1"/>
  <c r="G16" i="2" l="1"/>
</calcChain>
</file>

<file path=xl/sharedStrings.xml><?xml version="1.0" encoding="utf-8"?>
<sst xmlns="http://schemas.openxmlformats.org/spreadsheetml/2006/main" count="123" uniqueCount="84">
  <si>
    <t>x</t>
  </si>
  <si>
    <t>fo</t>
  </si>
  <si>
    <t>P(X)</t>
  </si>
  <si>
    <t>fe</t>
  </si>
  <si>
    <t>df</t>
  </si>
  <si>
    <t>4 or less</t>
  </si>
  <si>
    <t>Stat</t>
  </si>
  <si>
    <r>
      <t>H</t>
    </r>
    <r>
      <rPr>
        <vertAlign val="subscript"/>
        <sz val="11"/>
        <color indexed="8"/>
        <rFont val="Calibri"/>
        <family val="2"/>
      </rPr>
      <t>o</t>
    </r>
  </si>
  <si>
    <r>
      <t>Observations come from a Poisson disdtribution with mean</t>
    </r>
    <r>
      <rPr>
        <sz val="11"/>
        <color indexed="8"/>
        <rFont val="Symbol"/>
        <family val="1"/>
        <charset val="2"/>
      </rPr>
      <t xml:space="preserve"> l </t>
    </r>
    <r>
      <rPr>
        <sz val="11"/>
        <color theme="1"/>
        <rFont val="Calibri"/>
        <family val="2"/>
        <scheme val="minor"/>
      </rPr>
      <t>= 8</t>
    </r>
  </si>
  <si>
    <r>
      <t>H</t>
    </r>
    <r>
      <rPr>
        <vertAlign val="subscript"/>
        <sz val="11"/>
        <color indexed="8"/>
        <rFont val="Calibri"/>
        <family val="2"/>
      </rPr>
      <t>1</t>
    </r>
  </si>
  <si>
    <t>Some other distribution</t>
  </si>
  <si>
    <t>11 or more</t>
  </si>
  <si>
    <r>
      <t>c</t>
    </r>
    <r>
      <rPr>
        <vertAlign val="superscript"/>
        <sz val="11"/>
        <color indexed="8"/>
        <rFont val="Calibri"/>
        <family val="2"/>
      </rPr>
      <t>2</t>
    </r>
  </si>
  <si>
    <t>Accept  Ho since the observed statistic is not as extreme as the critical value</t>
  </si>
  <si>
    <r>
      <t>c</t>
    </r>
    <r>
      <rPr>
        <vertAlign val="superscript"/>
        <sz val="11"/>
        <color indexed="8"/>
        <rFont val="Symbol"/>
        <family val="1"/>
        <charset val="2"/>
      </rPr>
      <t>2</t>
    </r>
  </si>
  <si>
    <t>p-value</t>
  </si>
  <si>
    <t>LL</t>
  </si>
  <si>
    <t>UL</t>
  </si>
  <si>
    <t>-inf</t>
  </si>
  <si>
    <t>inf</t>
  </si>
  <si>
    <r>
      <t>f</t>
    </r>
    <r>
      <rPr>
        <vertAlign val="subscript"/>
        <sz val="11"/>
        <color indexed="8"/>
        <rFont val="Calibri"/>
        <family val="2"/>
      </rPr>
      <t>o</t>
    </r>
  </si>
  <si>
    <r>
      <t>f</t>
    </r>
    <r>
      <rPr>
        <b/>
        <vertAlign val="subscript"/>
        <sz val="11"/>
        <color indexed="8"/>
        <rFont val="Calibri"/>
        <family val="2"/>
      </rPr>
      <t>o</t>
    </r>
  </si>
  <si>
    <t>Z(UL)</t>
  </si>
  <si>
    <r>
      <t xml:space="preserve">Sample comes from a Normal distribution with </t>
    </r>
    <r>
      <rPr>
        <sz val="11"/>
        <color indexed="8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 = 4 and </t>
    </r>
    <r>
      <rPr>
        <sz val="11"/>
        <color indexed="8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 xml:space="preserve"> = .1</t>
    </r>
  </si>
  <si>
    <t>From some other didstribution</t>
  </si>
  <si>
    <t>Cum_P</t>
  </si>
  <si>
    <t>Int_P</t>
  </si>
  <si>
    <r>
      <t>Reject H</t>
    </r>
    <r>
      <rPr>
        <vertAlign val="subscript"/>
        <sz val="11"/>
        <color indexed="8"/>
        <rFont val="Calibri"/>
        <family val="2"/>
      </rPr>
      <t>o</t>
    </r>
  </si>
  <si>
    <t>Sample comes from some Poisson distribution</t>
  </si>
  <si>
    <t xml:space="preserve">Total number arrived/number of intervals clocked </t>
  </si>
  <si>
    <r>
      <t xml:space="preserve">Calculate an estimate of </t>
    </r>
    <r>
      <rPr>
        <sz val="11"/>
        <color indexed="8"/>
        <rFont val="Symbol"/>
        <family val="1"/>
        <charset val="2"/>
      </rPr>
      <t>l:</t>
    </r>
  </si>
  <si>
    <t>69/30 = 2.3</t>
  </si>
  <si>
    <r>
      <t>f</t>
    </r>
    <r>
      <rPr>
        <vertAlign val="subscript"/>
        <sz val="11"/>
        <color indexed="8"/>
        <rFont val="Calibri"/>
        <family val="2"/>
      </rPr>
      <t>e</t>
    </r>
  </si>
  <si>
    <r>
      <t>f</t>
    </r>
    <r>
      <rPr>
        <b/>
        <vertAlign val="subscript"/>
        <sz val="11"/>
        <color indexed="8"/>
        <rFont val="Calibri"/>
        <family val="2"/>
      </rPr>
      <t>e</t>
    </r>
  </si>
  <si>
    <t>P-value</t>
  </si>
  <si>
    <r>
      <t>Accept H</t>
    </r>
    <r>
      <rPr>
        <vertAlign val="subscript"/>
        <sz val="11"/>
        <color indexed="8"/>
        <rFont val="Calibri"/>
        <family val="2"/>
      </rPr>
      <t>o</t>
    </r>
  </si>
  <si>
    <t xml:space="preserve">   the stat is less extreme than the critical value</t>
  </si>
  <si>
    <t>Price change from one day to the next is independent</t>
  </si>
  <si>
    <t>NO</t>
  </si>
  <si>
    <t>Dependent</t>
  </si>
  <si>
    <t>the stat is much more extreme than the critical chi-square</t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</si>
  <si>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- 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= 0</t>
    </r>
  </si>
  <si>
    <r>
      <t>p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  <scheme val="minor"/>
      </rPr>
      <t xml:space="preserve"> - p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 </t>
    </r>
    <r>
      <rPr>
        <sz val="11"/>
        <color indexed="8"/>
        <rFont val="Calibri"/>
        <family val="2"/>
      </rPr>
      <t>≠ 0</t>
    </r>
  </si>
  <si>
    <r>
      <rPr>
        <sz val="11"/>
        <color indexed="8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0.05</t>
    </r>
  </si>
  <si>
    <r>
      <t>p'</t>
    </r>
    <r>
      <rPr>
        <vertAlign val="sub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  <scheme val="minor"/>
      </rPr>
      <t xml:space="preserve">= </t>
    </r>
  </si>
  <si>
    <r>
      <t>p'</t>
    </r>
    <r>
      <rPr>
        <vertAlign val="sub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  <scheme val="minor"/>
      </rPr>
      <t xml:space="preserve">= </t>
    </r>
  </si>
  <si>
    <r>
      <t>s</t>
    </r>
    <r>
      <rPr>
        <vertAlign val="subscript"/>
        <sz val="11"/>
        <color indexed="8"/>
        <rFont val="Calibri"/>
        <family val="2"/>
      </rPr>
      <t>p1 - p2</t>
    </r>
  </si>
  <si>
    <t>26-a</t>
  </si>
  <si>
    <t>26-b</t>
  </si>
  <si>
    <t xml:space="preserve">(400+384)/2400 = </t>
  </si>
  <si>
    <t xml:space="preserve">              Z = (p'1 - p'2)/</t>
  </si>
  <si>
    <t>z</t>
  </si>
  <si>
    <t>+/- 1.96</t>
  </si>
  <si>
    <t xml:space="preserve">Thus accept the null. </t>
  </si>
  <si>
    <r>
      <t>s</t>
    </r>
    <r>
      <rPr>
        <vertAlign val="subscript"/>
        <sz val="11"/>
        <color indexed="8"/>
        <rFont val="Calibri"/>
        <family val="2"/>
      </rPr>
      <t>p1 - p2</t>
    </r>
    <r>
      <rPr>
        <sz val="11"/>
        <color indexed="8"/>
        <rFont val="Calibri"/>
        <family val="2"/>
      </rPr>
      <t xml:space="preserve"> =</t>
    </r>
  </si>
  <si>
    <r>
      <t xml:space="preserve">Since there are a few values of </t>
    </r>
    <r>
      <rPr>
        <i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for which the observed frequency is small we need to collapse </t>
    </r>
  </si>
  <si>
    <t>crit</t>
  </si>
  <si>
    <r>
      <t>Since the parameter is not estimated from the data but is part of the assumption (</t>
    </r>
    <r>
      <rPr>
        <sz val="11"/>
        <color theme="1"/>
        <rFont val="Symbol"/>
        <family val="1"/>
        <charset val="2"/>
      </rPr>
      <t xml:space="preserve">l </t>
    </r>
    <r>
      <rPr>
        <sz val="11"/>
        <color theme="1"/>
        <rFont val="Calibri"/>
        <family val="2"/>
        <scheme val="minor"/>
      </rPr>
      <t>= 8) we lost only one df</t>
    </r>
  </si>
  <si>
    <t>Note: I am assujming 4 is close enough to 5 which is only a rule of thumb; otherwise I would have to combine the first three categories losing more df.</t>
  </si>
  <si>
    <r>
      <t>f</t>
    </r>
    <r>
      <rPr>
        <b/>
        <vertAlign val="subscript"/>
        <sz val="11"/>
        <color theme="1"/>
        <rFont val="Calibri"/>
        <family val="2"/>
        <scheme val="minor"/>
      </rPr>
      <t>e</t>
    </r>
  </si>
  <si>
    <t>since the test statistic is greater than (more extreme) than the critical value</t>
  </si>
  <si>
    <t xml:space="preserve">4 or more </t>
  </si>
  <si>
    <r>
      <t>Accept H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as the statistic is less extreme than the Critical value</t>
    </r>
  </si>
  <si>
    <t>Price change in one day can be predicted from that the previous day's behavior</t>
  </si>
  <si>
    <t>(yesterday's behavior has no influence on what the price will do today)</t>
  </si>
  <si>
    <t>Responses were independent of the year</t>
  </si>
  <si>
    <t>03/04</t>
  </si>
  <si>
    <t>04/05</t>
  </si>
  <si>
    <t>Reduced</t>
  </si>
  <si>
    <t>Not</t>
  </si>
  <si>
    <t>Crit</t>
  </si>
  <si>
    <r>
      <t>Reject H</t>
    </r>
    <r>
      <rPr>
        <vertAlign val="subscript"/>
        <sz val="11"/>
        <color theme="1"/>
        <rFont val="Calibri"/>
        <family val="2"/>
        <scheme val="minor"/>
      </rPr>
      <t>o</t>
    </r>
  </si>
  <si>
    <t>This is a test of equality of two proportions (in 03/04 versus 04/05) as you saw in BEM 201</t>
  </si>
  <si>
    <r>
      <t>Let 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be the proportion of those who have reduced in 03/04</t>
    </r>
  </si>
  <si>
    <r>
      <t>and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be that in 04/05</t>
    </r>
  </si>
  <si>
    <r>
      <t>Estimate of the common proportion (under the truth of H</t>
    </r>
    <r>
      <rPr>
        <vertAlign val="sub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)</t>
    </r>
  </si>
  <si>
    <r>
      <t>p</t>
    </r>
    <r>
      <rPr>
        <vertAlign val="subscript"/>
        <sz val="11"/>
        <color theme="1"/>
        <rFont val="Calibri"/>
        <family val="2"/>
        <scheme val="minor"/>
      </rPr>
      <t xml:space="preserve">o </t>
    </r>
    <r>
      <rPr>
        <sz val="11"/>
        <color theme="1"/>
        <rFont val="Calibri"/>
        <family val="2"/>
        <scheme val="minor"/>
      </rPr>
      <t>=</t>
    </r>
  </si>
  <si>
    <t>Observed sample proportion in 04/05</t>
  </si>
  <si>
    <t>Observed sample proportion in 03/04</t>
  </si>
  <si>
    <r>
      <t>Is the observed difference  between .33333 and .32 extreme enough to suspect that p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and p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are different?</t>
    </r>
  </si>
  <si>
    <r>
      <t>some of the categories to avoid extreemely small f</t>
    </r>
    <r>
      <rPr>
        <vertAlign val="subscript"/>
        <sz val="11"/>
        <color theme="1"/>
        <rFont val="Calibri"/>
        <family val="2"/>
        <scheme val="minor"/>
      </rPr>
      <t xml:space="preserve">e </t>
    </r>
  </si>
  <si>
    <t>1 or fewer</t>
  </si>
  <si>
    <t>If an expected frequency of 3.0077 is considered too small, then combine the first two categories</t>
  </si>
  <si>
    <t xml:space="preserve">By combining the last two categories we avoid small frequencies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</si>
</sst>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00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Symbol"/>
      <family val="1"/>
      <charset val="2"/>
    </font>
    <font>
      <vertAlign val="superscript"/>
      <sz val="11"/>
      <color indexed="8"/>
      <name val="Calibri"/>
      <family val="2"/>
    </font>
    <font>
      <vertAlign val="superscript"/>
      <sz val="11"/>
      <color indexed="8"/>
      <name val="Symbol"/>
      <family val="1"/>
      <charset val="2"/>
    </font>
    <font>
      <b/>
      <vertAlign val="subscript"/>
      <sz val="11"/>
      <color indexed="8"/>
      <name val="Calibri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</cellStyleXfs>
  <cellXfs count="33">
    <xf numFmtId="0" fontId="0" fillId="0" borderId="0" xfId="0"/>
    <xf numFmtId="0" fontId="7" fillId="2" borderId="0" xfId="1"/>
    <xf numFmtId="0" fontId="9" fillId="0" borderId="0" xfId="0" applyFont="1" applyAlignment="1">
      <alignment horizontal="right"/>
    </xf>
    <xf numFmtId="0" fontId="9" fillId="0" borderId="0" xfId="0" applyFont="1"/>
    <xf numFmtId="0" fontId="0" fillId="0" borderId="1" xfId="0" applyBorder="1"/>
    <xf numFmtId="0" fontId="8" fillId="3" borderId="0" xfId="2"/>
    <xf numFmtId="0" fontId="9" fillId="0" borderId="1" xfId="0" applyFont="1" applyBorder="1" applyAlignment="1">
      <alignment horizontal="right"/>
    </xf>
    <xf numFmtId="0" fontId="10" fillId="0" borderId="0" xfId="0" applyFont="1"/>
    <xf numFmtId="0" fontId="0" fillId="0" borderId="0" xfId="0" applyBorder="1"/>
    <xf numFmtId="0" fontId="11" fillId="0" borderId="0" xfId="0" applyFont="1"/>
    <xf numFmtId="0" fontId="0" fillId="0" borderId="0" xfId="0" quotePrefix="1"/>
    <xf numFmtId="0" fontId="0" fillId="0" borderId="0" xfId="0" quotePrefix="1" applyAlignment="1">
      <alignment horizontal="right"/>
    </xf>
    <xf numFmtId="165" fontId="0" fillId="0" borderId="0" xfId="0" applyNumberFormat="1"/>
    <xf numFmtId="1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2" fillId="0" borderId="0" xfId="0" applyFont="1"/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/>
    <xf numFmtId="165" fontId="0" fillId="0" borderId="9" xfId="0" applyNumberFormat="1" applyBorder="1"/>
    <xf numFmtId="0" fontId="9" fillId="0" borderId="9" xfId="0" applyFont="1" applyBorder="1" applyAlignment="1">
      <alignment horizontal="right"/>
    </xf>
    <xf numFmtId="166" fontId="0" fillId="0" borderId="0" xfId="0" applyNumberFormat="1"/>
    <xf numFmtId="0" fontId="0" fillId="0" borderId="0" xfId="0" quotePrefix="1" applyBorder="1"/>
    <xf numFmtId="0" fontId="0" fillId="0" borderId="0" xfId="0" applyBorder="1" applyAlignment="1">
      <alignment horizontal="right"/>
    </xf>
    <xf numFmtId="165" fontId="0" fillId="0" borderId="0" xfId="0" applyNumberFormat="1" applyBorder="1"/>
    <xf numFmtId="0" fontId="0" fillId="0" borderId="0" xfId="0" applyFill="1" applyBorder="1"/>
    <xf numFmtId="0" fontId="0" fillId="0" borderId="9" xfId="0" applyFill="1" applyBorder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37</xdr:row>
          <xdr:rowOff>9525</xdr:rowOff>
        </xdr:from>
        <xdr:to>
          <xdr:col>3</xdr:col>
          <xdr:colOff>542925</xdr:colOff>
          <xdr:row>39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M10" sqref="M10"/>
    </sheetView>
  </sheetViews>
  <sheetFormatPr defaultRowHeight="15" x14ac:dyDescent="0.25"/>
  <cols>
    <col min="7" max="7" width="10.5703125" customWidth="1"/>
  </cols>
  <sheetData>
    <row r="1" spans="1:7" x14ac:dyDescent="0.25">
      <c r="A1" s="21">
        <v>6</v>
      </c>
      <c r="D1" s="21"/>
    </row>
    <row r="2" spans="1:7" ht="18" x14ac:dyDescent="0.35">
      <c r="B2" t="s">
        <v>7</v>
      </c>
      <c r="C2" t="s">
        <v>8</v>
      </c>
    </row>
    <row r="3" spans="1:7" ht="18" x14ac:dyDescent="0.35">
      <c r="B3" t="s">
        <v>9</v>
      </c>
      <c r="C3" t="s">
        <v>10</v>
      </c>
    </row>
    <row r="4" spans="1:7" x14ac:dyDescent="0.25">
      <c r="B4" t="s">
        <v>55</v>
      </c>
    </row>
    <row r="5" spans="1:7" ht="18" x14ac:dyDescent="0.35">
      <c r="B5" t="s">
        <v>80</v>
      </c>
    </row>
    <row r="8" spans="1:7" x14ac:dyDescent="0.25">
      <c r="B8" s="2" t="s">
        <v>0</v>
      </c>
      <c r="C8" s="2" t="s">
        <v>1</v>
      </c>
      <c r="D8" s="2" t="s">
        <v>2</v>
      </c>
      <c r="E8" s="2" t="s">
        <v>3</v>
      </c>
      <c r="F8" s="2" t="s">
        <v>6</v>
      </c>
    </row>
    <row r="9" spans="1:7" x14ac:dyDescent="0.25">
      <c r="B9" t="s">
        <v>5</v>
      </c>
      <c r="C9">
        <v>4</v>
      </c>
      <c r="D9">
        <f>POISSON(C9,8,1)</f>
        <v>9.9632400487046024E-2</v>
      </c>
      <c r="E9">
        <f t="shared" ref="E9:E16" si="0">$C$17*D9</f>
        <v>5.9779440292227619</v>
      </c>
      <c r="F9">
        <f>(C9-E9)^2/E9</f>
        <v>0.65444951702678233</v>
      </c>
    </row>
    <row r="10" spans="1:7" x14ac:dyDescent="0.25">
      <c r="B10">
        <v>5</v>
      </c>
      <c r="C10">
        <v>4</v>
      </c>
      <c r="D10">
        <f t="shared" ref="D10:D15" si="1">POISSON(B10,8,0)</f>
        <v>9.1603661592579252E-2</v>
      </c>
      <c r="E10">
        <f t="shared" si="0"/>
        <v>5.4962196955547551</v>
      </c>
      <c r="F10">
        <f t="shared" ref="F10:F16" si="2">(C10-E10)^2/E10</f>
        <v>0.40731147977519228</v>
      </c>
      <c r="G10" s="7"/>
    </row>
    <row r="11" spans="1:7" x14ac:dyDescent="0.25">
      <c r="B11">
        <v>6</v>
      </c>
      <c r="C11">
        <v>4</v>
      </c>
      <c r="D11">
        <f t="shared" si="1"/>
        <v>0.12213821545677231</v>
      </c>
      <c r="E11">
        <f t="shared" si="0"/>
        <v>7.3282929274063386</v>
      </c>
      <c r="F11">
        <f t="shared" si="2"/>
        <v>1.511611765571667</v>
      </c>
    </row>
    <row r="12" spans="1:7" x14ac:dyDescent="0.25">
      <c r="B12">
        <v>7</v>
      </c>
      <c r="C12">
        <v>14</v>
      </c>
      <c r="D12">
        <f t="shared" si="1"/>
        <v>0.13958653195059695</v>
      </c>
      <c r="E12">
        <f t="shared" si="0"/>
        <v>8.3751919170358171</v>
      </c>
      <c r="F12">
        <f t="shared" si="2"/>
        <v>3.7776407136204257</v>
      </c>
    </row>
    <row r="13" spans="1:7" x14ac:dyDescent="0.25">
      <c r="B13">
        <v>8</v>
      </c>
      <c r="C13">
        <v>6</v>
      </c>
      <c r="D13">
        <f t="shared" si="1"/>
        <v>0.13958653195059695</v>
      </c>
      <c r="E13">
        <f t="shared" si="0"/>
        <v>8.3751919170358171</v>
      </c>
      <c r="F13">
        <f t="shared" si="2"/>
        <v>0.67360087967380644</v>
      </c>
    </row>
    <row r="14" spans="1:7" x14ac:dyDescent="0.25">
      <c r="B14">
        <v>9</v>
      </c>
      <c r="C14">
        <v>10</v>
      </c>
      <c r="D14">
        <f t="shared" si="1"/>
        <v>0.12407691728941951</v>
      </c>
      <c r="E14">
        <f t="shared" si="0"/>
        <v>7.4446150373651703</v>
      </c>
      <c r="F14">
        <f t="shared" si="2"/>
        <v>0.87714304560888789</v>
      </c>
    </row>
    <row r="15" spans="1:7" x14ac:dyDescent="0.25">
      <c r="B15">
        <v>10</v>
      </c>
      <c r="C15">
        <v>10</v>
      </c>
      <c r="D15">
        <f t="shared" si="1"/>
        <v>9.9261533831535603E-2</v>
      </c>
      <c r="E15">
        <f t="shared" si="0"/>
        <v>5.9556920298921359</v>
      </c>
      <c r="F15">
        <f t="shared" si="2"/>
        <v>2.746352040196784</v>
      </c>
    </row>
    <row r="16" spans="1:7" x14ac:dyDescent="0.25">
      <c r="B16" s="4" t="s">
        <v>11</v>
      </c>
      <c r="C16" s="4">
        <v>8</v>
      </c>
      <c r="D16" s="4">
        <f>1-SUM(D9:D15)</f>
        <v>0.18411420744145346</v>
      </c>
      <c r="E16" s="4">
        <f t="shared" si="0"/>
        <v>11.046852446487208</v>
      </c>
      <c r="F16" s="4">
        <f t="shared" si="2"/>
        <v>0.84035790969735324</v>
      </c>
    </row>
    <row r="17" spans="2:6" x14ac:dyDescent="0.25">
      <c r="C17">
        <f>SUM(C9:C16)</f>
        <v>60</v>
      </c>
      <c r="D17">
        <f>SUM(D9:D16)</f>
        <v>1</v>
      </c>
      <c r="F17" s="5">
        <f>SUM(F9:F16)</f>
        <v>11.488467351170899</v>
      </c>
    </row>
    <row r="19" spans="2:6" x14ac:dyDescent="0.25">
      <c r="C19" t="s">
        <v>4</v>
      </c>
      <c r="D19">
        <f>8-1</f>
        <v>7</v>
      </c>
      <c r="F19" t="s">
        <v>57</v>
      </c>
    </row>
    <row r="20" spans="2:6" ht="16.5" x14ac:dyDescent="0.25">
      <c r="B20" t="s">
        <v>56</v>
      </c>
      <c r="C20" s="9" t="s">
        <v>14</v>
      </c>
      <c r="D20" s="1">
        <f>CHIINV(0.01,D19)</f>
        <v>18.475306906582361</v>
      </c>
    </row>
    <row r="21" spans="2:6" x14ac:dyDescent="0.25">
      <c r="C21" t="s">
        <v>15</v>
      </c>
      <c r="D21">
        <f>CHIDIST(F17,D19)</f>
        <v>0.1186860501847023</v>
      </c>
    </row>
    <row r="23" spans="2:6" x14ac:dyDescent="0.25">
      <c r="C23" t="s">
        <v>13</v>
      </c>
    </row>
    <row r="24" spans="2:6" x14ac:dyDescent="0.25">
      <c r="B24" t="s">
        <v>58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C21" sqref="C21"/>
    </sheetView>
  </sheetViews>
  <sheetFormatPr defaultRowHeight="15" x14ac:dyDescent="0.25"/>
  <cols>
    <col min="1" max="1" width="10" customWidth="1"/>
  </cols>
  <sheetData>
    <row r="1" spans="1:9" x14ac:dyDescent="0.25">
      <c r="A1" s="21">
        <v>10</v>
      </c>
    </row>
    <row r="2" spans="1:9" ht="18" x14ac:dyDescent="0.35">
      <c r="A2" t="s">
        <v>7</v>
      </c>
      <c r="B2" t="s">
        <v>23</v>
      </c>
    </row>
    <row r="3" spans="1:9" ht="18" x14ac:dyDescent="0.35">
      <c r="A3" t="s">
        <v>9</v>
      </c>
      <c r="B3" t="s">
        <v>24</v>
      </c>
    </row>
    <row r="4" spans="1:9" x14ac:dyDescent="0.25">
      <c r="A4" s="10"/>
    </row>
    <row r="5" spans="1:9" ht="18.75" thickBot="1" x14ac:dyDescent="0.4">
      <c r="A5" s="26" t="s">
        <v>16</v>
      </c>
      <c r="B5" s="26" t="s">
        <v>17</v>
      </c>
      <c r="C5" s="26" t="s">
        <v>21</v>
      </c>
      <c r="D5" s="26" t="s">
        <v>22</v>
      </c>
      <c r="E5" s="26" t="s">
        <v>25</v>
      </c>
      <c r="F5" s="26" t="s">
        <v>26</v>
      </c>
      <c r="G5" s="26" t="s">
        <v>59</v>
      </c>
      <c r="H5" s="26" t="s">
        <v>6</v>
      </c>
    </row>
    <row r="6" spans="1:9" x14ac:dyDescent="0.25">
      <c r="A6" s="11" t="s">
        <v>18</v>
      </c>
      <c r="B6" s="27">
        <v>3.8719999999999999</v>
      </c>
      <c r="C6">
        <v>4</v>
      </c>
      <c r="D6" s="27">
        <f t="shared" ref="D6:D14" si="0">(B6-4)/0.1</f>
        <v>-1.2800000000000011</v>
      </c>
      <c r="E6" s="12">
        <f t="shared" ref="E6:E14" si="1">NORMSDIST(D6)</f>
        <v>0.10027256795444187</v>
      </c>
      <c r="F6" s="12">
        <f>E6</f>
        <v>0.10027256795444187</v>
      </c>
      <c r="G6" s="12">
        <f>F6*$C$16</f>
        <v>5.0136283977220932</v>
      </c>
      <c r="H6">
        <f t="shared" ref="H6:H15" si="2">(C6-G6)^2/G6</f>
        <v>0.20492993240892549</v>
      </c>
    </row>
    <row r="7" spans="1:9" x14ac:dyDescent="0.25">
      <c r="A7" s="10">
        <f>B6</f>
        <v>3.8719999999999999</v>
      </c>
      <c r="B7" s="27">
        <v>3.9159999999999999</v>
      </c>
      <c r="C7">
        <v>6</v>
      </c>
      <c r="D7" s="27">
        <f t="shared" si="0"/>
        <v>-0.84000000000000075</v>
      </c>
      <c r="E7" s="12">
        <f t="shared" si="1"/>
        <v>0.20045419326044944</v>
      </c>
      <c r="F7" s="12">
        <f t="shared" ref="F7:F15" si="3">E7-E6</f>
        <v>0.10018162530600758</v>
      </c>
      <c r="G7" s="12">
        <f t="shared" ref="G7:G15" si="4">F7*$C$16</f>
        <v>5.0090812653003791</v>
      </c>
      <c r="H7">
        <f t="shared" si="2"/>
        <v>0.19602795138916856</v>
      </c>
    </row>
    <row r="8" spans="1:9" x14ac:dyDescent="0.25">
      <c r="A8" s="10">
        <f>B7+0.001</f>
        <v>3.9169999999999998</v>
      </c>
      <c r="B8" s="27">
        <v>3.948</v>
      </c>
      <c r="C8">
        <v>11</v>
      </c>
      <c r="D8" s="27">
        <f t="shared" si="0"/>
        <v>-0.52000000000000046</v>
      </c>
      <c r="E8" s="12">
        <f t="shared" si="1"/>
        <v>0.30153178754696602</v>
      </c>
      <c r="F8" s="12">
        <f t="shared" si="3"/>
        <v>0.10107759428651658</v>
      </c>
      <c r="G8" s="12">
        <f t="shared" si="4"/>
        <v>5.0538797143258289</v>
      </c>
      <c r="H8">
        <f t="shared" si="2"/>
        <v>6.995882064918181</v>
      </c>
    </row>
    <row r="9" spans="1:9" x14ac:dyDescent="0.25">
      <c r="A9" s="10">
        <f>B8+0.001</f>
        <v>3.9489999999999998</v>
      </c>
      <c r="B9" s="27">
        <v>3.9750000000000001</v>
      </c>
      <c r="C9">
        <v>9</v>
      </c>
      <c r="D9" s="27">
        <f t="shared" si="0"/>
        <v>-0.24999999999999911</v>
      </c>
      <c r="E9" s="12">
        <f t="shared" si="1"/>
        <v>0.40129367431707663</v>
      </c>
      <c r="F9" s="12">
        <f t="shared" si="3"/>
        <v>9.9761886770110608E-2</v>
      </c>
      <c r="G9" s="12">
        <f t="shared" si="4"/>
        <v>4.9880943385055305</v>
      </c>
      <c r="H9">
        <f t="shared" si="2"/>
        <v>3.2267607515926962</v>
      </c>
      <c r="I9" s="3"/>
    </row>
    <row r="10" spans="1:9" x14ac:dyDescent="0.25">
      <c r="A10" s="10">
        <f>B9+0.001</f>
        <v>3.976</v>
      </c>
      <c r="B10" s="27">
        <v>4</v>
      </c>
      <c r="C10">
        <v>5</v>
      </c>
      <c r="D10" s="27">
        <f t="shared" si="0"/>
        <v>0</v>
      </c>
      <c r="E10" s="12">
        <f t="shared" si="1"/>
        <v>0.5</v>
      </c>
      <c r="F10" s="12">
        <f t="shared" si="3"/>
        <v>9.8706325682923368E-2</v>
      </c>
      <c r="G10" s="12">
        <f t="shared" si="4"/>
        <v>4.9353162841461682</v>
      </c>
      <c r="H10">
        <f t="shared" si="2"/>
        <v>8.4776392347934418E-4</v>
      </c>
    </row>
    <row r="11" spans="1:9" x14ac:dyDescent="0.25">
      <c r="A11" s="10">
        <f>B10+0.001</f>
        <v>4.0010000000000003</v>
      </c>
      <c r="B11" s="27">
        <v>4.0250000000000004</v>
      </c>
      <c r="C11">
        <v>8</v>
      </c>
      <c r="D11" s="27">
        <f t="shared" si="0"/>
        <v>0.25000000000000355</v>
      </c>
      <c r="E11" s="12">
        <f t="shared" si="1"/>
        <v>0.59870632568292514</v>
      </c>
      <c r="F11" s="12">
        <f t="shared" si="3"/>
        <v>9.8706325682925145E-2</v>
      </c>
      <c r="G11" s="12">
        <f t="shared" si="4"/>
        <v>4.935316284146257</v>
      </c>
      <c r="H11">
        <f t="shared" si="2"/>
        <v>1.9030768723759401</v>
      </c>
    </row>
    <row r="12" spans="1:9" x14ac:dyDescent="0.25">
      <c r="A12" s="28">
        <f>B11+0.001</f>
        <v>4.0260000000000007</v>
      </c>
      <c r="B12" s="29">
        <v>4.0519999999999996</v>
      </c>
      <c r="C12" s="8">
        <v>2</v>
      </c>
      <c r="D12" s="27">
        <f t="shared" si="0"/>
        <v>0.51999999999999602</v>
      </c>
      <c r="E12" s="12">
        <f t="shared" si="1"/>
        <v>0.69846821245303248</v>
      </c>
      <c r="F12" s="30">
        <f t="shared" si="3"/>
        <v>9.9761886770107333E-2</v>
      </c>
      <c r="G12" s="12">
        <f t="shared" si="4"/>
        <v>4.9880943385053662</v>
      </c>
      <c r="H12" s="8">
        <f t="shared" si="2"/>
        <v>1.7900037910035242</v>
      </c>
    </row>
    <row r="13" spans="1:9" x14ac:dyDescent="0.25">
      <c r="A13" s="10">
        <v>4.0529999999999999</v>
      </c>
      <c r="B13" s="27">
        <v>4.0839999999999996</v>
      </c>
      <c r="C13" s="31">
        <v>4</v>
      </c>
      <c r="D13" s="27">
        <f t="shared" si="0"/>
        <v>0.83999999999999631</v>
      </c>
      <c r="E13" s="12">
        <f t="shared" si="1"/>
        <v>0.79954580673954934</v>
      </c>
      <c r="F13" s="30">
        <f t="shared" si="3"/>
        <v>0.10107759428651686</v>
      </c>
      <c r="G13" s="12">
        <f t="shared" si="4"/>
        <v>5.0538797143258432</v>
      </c>
      <c r="H13" s="8">
        <f t="shared" si="2"/>
        <v>0.21976432266862458</v>
      </c>
    </row>
    <row r="14" spans="1:9" x14ac:dyDescent="0.25">
      <c r="A14" s="10">
        <v>4.085</v>
      </c>
      <c r="B14" s="27">
        <v>4.1280000000000001</v>
      </c>
      <c r="C14" s="31">
        <v>0</v>
      </c>
      <c r="D14" s="27">
        <f t="shared" si="0"/>
        <v>1.2800000000000011</v>
      </c>
      <c r="E14" s="12">
        <f t="shared" si="1"/>
        <v>0.89972743204555816</v>
      </c>
      <c r="F14" s="30">
        <f t="shared" si="3"/>
        <v>0.10018162530600883</v>
      </c>
      <c r="G14" s="12">
        <f t="shared" si="4"/>
        <v>5.0090812653004413</v>
      </c>
      <c r="H14" s="8">
        <f t="shared" si="2"/>
        <v>5.0090812653004413</v>
      </c>
    </row>
    <row r="15" spans="1:9" ht="15.75" thickBot="1" x14ac:dyDescent="0.3">
      <c r="A15" s="24">
        <v>4.1289999999999996</v>
      </c>
      <c r="B15" s="23" t="s">
        <v>19</v>
      </c>
      <c r="C15" s="32">
        <v>1</v>
      </c>
      <c r="D15" s="23" t="s">
        <v>19</v>
      </c>
      <c r="E15" s="25">
        <v>1</v>
      </c>
      <c r="F15" s="25">
        <f t="shared" si="3"/>
        <v>0.10027256795444184</v>
      </c>
      <c r="G15" s="25">
        <f t="shared" si="4"/>
        <v>5.0136283977220923</v>
      </c>
      <c r="H15" s="24">
        <f t="shared" si="2"/>
        <v>3.2130847436400196</v>
      </c>
    </row>
    <row r="16" spans="1:9" x14ac:dyDescent="0.25">
      <c r="C16">
        <f>SUM(C6:C15)</f>
        <v>50</v>
      </c>
      <c r="G16" s="13">
        <f>SUM(G6:G15)</f>
        <v>50.000000000000007</v>
      </c>
      <c r="H16" s="31">
        <f>SUM(H6:H15)</f>
        <v>22.759459459221002</v>
      </c>
    </row>
    <row r="18" spans="1:7" x14ac:dyDescent="0.25">
      <c r="B18" t="s">
        <v>4</v>
      </c>
      <c r="C18">
        <v>9</v>
      </c>
      <c r="E18" s="12"/>
      <c r="F18" s="12"/>
      <c r="G18" s="12"/>
    </row>
    <row r="19" spans="1:7" ht="17.25" x14ac:dyDescent="0.25">
      <c r="A19" t="s">
        <v>56</v>
      </c>
      <c r="B19" s="9" t="s">
        <v>12</v>
      </c>
      <c r="C19" s="1">
        <f>CHIINV(0.05,C18)</f>
        <v>16.918977604620451</v>
      </c>
      <c r="E19" s="12"/>
      <c r="F19" s="12"/>
      <c r="G19" s="12"/>
    </row>
    <row r="20" spans="1:7" x14ac:dyDescent="0.25">
      <c r="B20" t="s">
        <v>15</v>
      </c>
      <c r="C20">
        <f>CHIDIST(H16,C18)</f>
        <v>6.7597423186663208E-3</v>
      </c>
      <c r="E20" s="12"/>
      <c r="F20" s="12"/>
      <c r="G20" s="12"/>
    </row>
    <row r="22" spans="1:7" ht="18" x14ac:dyDescent="0.35">
      <c r="A22" t="s">
        <v>27</v>
      </c>
      <c r="B2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Q19" sqref="Q19"/>
    </sheetView>
  </sheetViews>
  <sheetFormatPr defaultRowHeight="15" x14ac:dyDescent="0.25"/>
  <cols>
    <col min="8" max="8" width="5.140625" customWidth="1"/>
    <col min="9" max="9" width="10.7109375" customWidth="1"/>
  </cols>
  <sheetData>
    <row r="1" spans="1:13" x14ac:dyDescent="0.25">
      <c r="A1" s="21">
        <v>13</v>
      </c>
    </row>
    <row r="2" spans="1:13" ht="18" x14ac:dyDescent="0.35">
      <c r="A2" t="s">
        <v>7</v>
      </c>
      <c r="B2" t="s">
        <v>28</v>
      </c>
    </row>
    <row r="3" spans="1:13" ht="18" x14ac:dyDescent="0.35">
      <c r="A3" t="s">
        <v>9</v>
      </c>
      <c r="B3" t="s">
        <v>10</v>
      </c>
    </row>
    <row r="4" spans="1:13" x14ac:dyDescent="0.25">
      <c r="B4" t="s">
        <v>83</v>
      </c>
    </row>
    <row r="6" spans="1:13" ht="18" x14ac:dyDescent="0.35">
      <c r="A6" s="6" t="s">
        <v>0</v>
      </c>
      <c r="B6" s="6" t="s">
        <v>21</v>
      </c>
      <c r="C6" s="6" t="s">
        <v>2</v>
      </c>
      <c r="D6" s="6" t="s">
        <v>33</v>
      </c>
      <c r="E6" s="6" t="s">
        <v>6</v>
      </c>
      <c r="I6" t="s">
        <v>82</v>
      </c>
    </row>
    <row r="7" spans="1:13" ht="18" x14ac:dyDescent="0.35">
      <c r="A7">
        <v>0</v>
      </c>
      <c r="B7">
        <v>4</v>
      </c>
      <c r="C7">
        <f>POISSON(A7,2.3,0)</f>
        <v>0.10025884372280375</v>
      </c>
      <c r="D7">
        <f>$B$12*C7</f>
        <v>3.0077653116841123</v>
      </c>
      <c r="E7">
        <f t="shared" ref="E7:E11" si="0">(B7-D7)^2/D7</f>
        <v>0.32732928758529617</v>
      </c>
      <c r="I7" s="6" t="s">
        <v>0</v>
      </c>
      <c r="J7" s="6" t="s">
        <v>21</v>
      </c>
      <c r="K7" s="6" t="s">
        <v>2</v>
      </c>
      <c r="L7" s="6" t="s">
        <v>33</v>
      </c>
      <c r="M7" s="6" t="s">
        <v>6</v>
      </c>
    </row>
    <row r="8" spans="1:13" x14ac:dyDescent="0.25">
      <c r="A8">
        <v>1</v>
      </c>
      <c r="B8">
        <v>6</v>
      </c>
      <c r="C8">
        <f>POISSON(A8,2.3,0)</f>
        <v>0.23059534056244857</v>
      </c>
      <c r="D8">
        <f>$B$12*C8</f>
        <v>6.9178602168734571</v>
      </c>
      <c r="E8">
        <f t="shared" si="0"/>
        <v>0.12178149764635528</v>
      </c>
      <c r="I8" t="s">
        <v>81</v>
      </c>
      <c r="J8">
        <v>10</v>
      </c>
      <c r="K8">
        <v>0.33085418428525232</v>
      </c>
      <c r="L8">
        <v>9.9256255285575694</v>
      </c>
      <c r="M8">
        <f>(J8-L8)^2/L8</f>
        <v>5.5730109769160227E-4</v>
      </c>
    </row>
    <row r="9" spans="1:13" x14ac:dyDescent="0.25">
      <c r="A9">
        <v>2</v>
      </c>
      <c r="B9">
        <v>6</v>
      </c>
      <c r="C9">
        <f>POISSON(A9,2.3,0)</f>
        <v>0.26518464164681593</v>
      </c>
      <c r="D9">
        <f>$B$12*C9</f>
        <v>7.9555392494044783</v>
      </c>
      <c r="E9">
        <f t="shared" si="0"/>
        <v>0.48068818920699696</v>
      </c>
      <c r="I9">
        <v>2</v>
      </c>
      <c r="J9">
        <v>6</v>
      </c>
      <c r="K9">
        <f>POISSON(I9,2.3,0)</f>
        <v>0.26518464164681593</v>
      </c>
      <c r="L9">
        <f>$B$12*K9</f>
        <v>7.9555392494044783</v>
      </c>
      <c r="M9">
        <f t="shared" ref="M9:M11" si="1">(J9-L9)^2/L9</f>
        <v>0.48068818920699696</v>
      </c>
    </row>
    <row r="10" spans="1:13" x14ac:dyDescent="0.25">
      <c r="A10">
        <v>3</v>
      </c>
      <c r="B10">
        <v>10</v>
      </c>
      <c r="C10">
        <f>POISSON(A10,2.3,0)</f>
        <v>0.20330822526255887</v>
      </c>
      <c r="D10">
        <f>$B$12*C10</f>
        <v>6.0992467578767666</v>
      </c>
      <c r="E10">
        <f t="shared" si="0"/>
        <v>2.4947139310742981</v>
      </c>
      <c r="I10">
        <v>3</v>
      </c>
      <c r="J10">
        <v>10</v>
      </c>
      <c r="K10">
        <f>POISSON(I10,2.3,0)</f>
        <v>0.20330822526255887</v>
      </c>
      <c r="L10">
        <f>$B$12*K10</f>
        <v>6.0992467578767666</v>
      </c>
      <c r="M10">
        <f t="shared" si="1"/>
        <v>2.4947139310742981</v>
      </c>
    </row>
    <row r="11" spans="1:13" ht="15.75" thickBot="1" x14ac:dyDescent="0.3">
      <c r="A11" s="24" t="s">
        <v>61</v>
      </c>
      <c r="B11" s="24">
        <v>4</v>
      </c>
      <c r="C11" s="24">
        <f>1-SUM(C7:C10)</f>
        <v>0.20065294880537288</v>
      </c>
      <c r="D11" s="24">
        <f>$B$12*C11</f>
        <v>6.0195884641611865</v>
      </c>
      <c r="E11" s="24">
        <f t="shared" si="0"/>
        <v>0.67757747707447336</v>
      </c>
      <c r="F11" s="24"/>
      <c r="I11" s="24" t="s">
        <v>61</v>
      </c>
      <c r="J11" s="24">
        <v>4</v>
      </c>
      <c r="K11" s="24">
        <f>1-SUM(K7:K10)</f>
        <v>0.20065294880537288</v>
      </c>
      <c r="L11" s="24">
        <f>$B$12*K11</f>
        <v>6.0195884641611865</v>
      </c>
      <c r="M11" s="24">
        <f t="shared" si="1"/>
        <v>0.67757747707447336</v>
      </c>
    </row>
    <row r="12" spans="1:13" x14ac:dyDescent="0.25">
      <c r="B12">
        <f>SUM(B7:B11)</f>
        <v>30</v>
      </c>
      <c r="C12">
        <v>1</v>
      </c>
      <c r="E12" s="5">
        <f>SUM(E7:E11)</f>
        <v>4.10209038258742</v>
      </c>
      <c r="J12">
        <f t="shared" ref="J12:K12" si="2">SUM(J8:J11)</f>
        <v>30</v>
      </c>
      <c r="K12">
        <f t="shared" si="2"/>
        <v>1</v>
      </c>
      <c r="L12">
        <f>SUM(L8:L11)</f>
        <v>30</v>
      </c>
      <c r="M12" s="5">
        <f>SUM(M8:M11)</f>
        <v>3.65353689845346</v>
      </c>
    </row>
    <row r="14" spans="1:13" x14ac:dyDescent="0.25">
      <c r="A14" t="s">
        <v>30</v>
      </c>
    </row>
    <row r="15" spans="1:13" x14ac:dyDescent="0.25">
      <c r="A15" t="s">
        <v>29</v>
      </c>
    </row>
    <row r="16" spans="1:13" x14ac:dyDescent="0.25">
      <c r="A16" s="10" t="s">
        <v>31</v>
      </c>
      <c r="I16" t="s">
        <v>4</v>
      </c>
      <c r="J16">
        <f>4-2</f>
        <v>2</v>
      </c>
    </row>
    <row r="17" spans="1:10" ht="17.25" x14ac:dyDescent="0.25">
      <c r="A17" t="s">
        <v>4</v>
      </c>
      <c r="B17">
        <v>3</v>
      </c>
      <c r="I17" s="9" t="s">
        <v>12</v>
      </c>
      <c r="J17" s="1">
        <f>CHIINV(0.025,2)</f>
        <v>7.3777589082278725</v>
      </c>
    </row>
    <row r="18" spans="1:10" ht="17.25" x14ac:dyDescent="0.25">
      <c r="A18" s="9" t="s">
        <v>12</v>
      </c>
      <c r="B18" s="1">
        <f>CHIINV(0.025,B17)</f>
        <v>9.3484036044961485</v>
      </c>
      <c r="I18" t="s">
        <v>34</v>
      </c>
      <c r="J18">
        <f>CHIDIST(M12,J16)</f>
        <v>0.16093279086019019</v>
      </c>
    </row>
    <row r="19" spans="1:10" x14ac:dyDescent="0.25">
      <c r="A19" t="s">
        <v>34</v>
      </c>
      <c r="B19">
        <f>CHIDIST(E12,B17)</f>
        <v>0.25064913919442461</v>
      </c>
    </row>
    <row r="20" spans="1:10" ht="18" x14ac:dyDescent="0.35">
      <c r="A20" t="s">
        <v>62</v>
      </c>
      <c r="I20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25" sqref="H25"/>
    </sheetView>
  </sheetViews>
  <sheetFormatPr defaultRowHeight="15" x14ac:dyDescent="0.25"/>
  <sheetData>
    <row r="1" spans="1:8" x14ac:dyDescent="0.25">
      <c r="A1" s="21">
        <v>22</v>
      </c>
    </row>
    <row r="2" spans="1:8" ht="18" x14ac:dyDescent="0.35">
      <c r="A2" t="s">
        <v>7</v>
      </c>
      <c r="B2" t="s">
        <v>37</v>
      </c>
      <c r="H2" t="s">
        <v>64</v>
      </c>
    </row>
    <row r="3" spans="1:8" ht="18" x14ac:dyDescent="0.35">
      <c r="A3" t="s">
        <v>9</v>
      </c>
      <c r="B3" t="s">
        <v>63</v>
      </c>
    </row>
    <row r="6" spans="1:8" ht="18" x14ac:dyDescent="0.35">
      <c r="B6" t="s">
        <v>20</v>
      </c>
    </row>
    <row r="7" spans="1:8" x14ac:dyDescent="0.25">
      <c r="B7" s="14">
        <v>14</v>
      </c>
      <c r="C7" s="15">
        <v>16</v>
      </c>
      <c r="D7" s="16">
        <v>12</v>
      </c>
      <c r="E7">
        <f>SUM(B7:D7)</f>
        <v>42</v>
      </c>
    </row>
    <row r="8" spans="1:8" x14ac:dyDescent="0.25">
      <c r="B8" s="17">
        <v>6</v>
      </c>
      <c r="C8" s="8">
        <v>8</v>
      </c>
      <c r="D8" s="18">
        <v>6</v>
      </c>
      <c r="E8">
        <f>SUM(B8:D8)</f>
        <v>20</v>
      </c>
    </row>
    <row r="9" spans="1:8" x14ac:dyDescent="0.25">
      <c r="B9" s="19">
        <v>16</v>
      </c>
      <c r="C9" s="4">
        <v>14</v>
      </c>
      <c r="D9" s="20">
        <v>8</v>
      </c>
      <c r="E9">
        <f>SUM(B9:D9)</f>
        <v>38</v>
      </c>
    </row>
    <row r="10" spans="1:8" x14ac:dyDescent="0.25">
      <c r="B10">
        <f>SUM(B7:B9)</f>
        <v>36</v>
      </c>
      <c r="C10">
        <f>SUM(C7:C9)</f>
        <v>38</v>
      </c>
      <c r="D10">
        <f>SUM(D7:D9)</f>
        <v>26</v>
      </c>
      <c r="E10">
        <f>SUM(B10:D10)</f>
        <v>100</v>
      </c>
    </row>
    <row r="12" spans="1:8" ht="18" x14ac:dyDescent="0.35">
      <c r="B12" t="s">
        <v>32</v>
      </c>
    </row>
    <row r="13" spans="1:8" x14ac:dyDescent="0.25">
      <c r="B13" s="14">
        <f t="shared" ref="B13:D15" si="0">$E7*B$10/$E$10</f>
        <v>15.12</v>
      </c>
      <c r="C13" s="15">
        <f t="shared" si="0"/>
        <v>15.96</v>
      </c>
      <c r="D13" s="16">
        <f t="shared" si="0"/>
        <v>10.92</v>
      </c>
      <c r="E13">
        <f>SUM(B13:D13)</f>
        <v>42</v>
      </c>
    </row>
    <row r="14" spans="1:8" x14ac:dyDescent="0.25">
      <c r="B14" s="17">
        <f t="shared" si="0"/>
        <v>7.2</v>
      </c>
      <c r="C14" s="8">
        <f t="shared" si="0"/>
        <v>7.6</v>
      </c>
      <c r="D14" s="18">
        <f t="shared" si="0"/>
        <v>5.2</v>
      </c>
      <c r="E14">
        <f>SUM(B14:D14)</f>
        <v>20</v>
      </c>
    </row>
    <row r="15" spans="1:8" x14ac:dyDescent="0.25">
      <c r="B15" s="19">
        <f t="shared" si="0"/>
        <v>13.68</v>
      </c>
      <c r="C15" s="4">
        <f t="shared" si="0"/>
        <v>14.44</v>
      </c>
      <c r="D15" s="20">
        <f t="shared" si="0"/>
        <v>9.8800000000000008</v>
      </c>
      <c r="E15">
        <f>SUM(B15:D15)</f>
        <v>38</v>
      </c>
    </row>
    <row r="17" spans="1:5" x14ac:dyDescent="0.25">
      <c r="B17">
        <f t="shared" ref="B17:D19" si="1">(B7-B13)^2/B13</f>
        <v>8.296296296296285E-2</v>
      </c>
      <c r="C17">
        <f t="shared" si="1"/>
        <v>1.0025062656641176E-4</v>
      </c>
      <c r="D17">
        <f t="shared" si="1"/>
        <v>0.10681318681318683</v>
      </c>
    </row>
    <row r="18" spans="1:5" x14ac:dyDescent="0.25">
      <c r="B18">
        <f t="shared" si="1"/>
        <v>0.20000000000000004</v>
      </c>
      <c r="C18">
        <f t="shared" si="1"/>
        <v>2.1052631578947406E-2</v>
      </c>
      <c r="D18">
        <f t="shared" si="1"/>
        <v>0.12307692307692301</v>
      </c>
    </row>
    <row r="19" spans="1:5" x14ac:dyDescent="0.25">
      <c r="B19">
        <f t="shared" si="1"/>
        <v>0.39345029239766094</v>
      </c>
      <c r="C19">
        <f t="shared" si="1"/>
        <v>1.3407202216066451E-2</v>
      </c>
      <c r="D19">
        <f t="shared" si="1"/>
        <v>0.35773279352226744</v>
      </c>
    </row>
    <row r="20" spans="1:5" x14ac:dyDescent="0.25">
      <c r="E20" s="5">
        <f>SUM(B17:D19)</f>
        <v>1.2985962431945814</v>
      </c>
    </row>
    <row r="22" spans="1:5" x14ac:dyDescent="0.25">
      <c r="A22" t="s">
        <v>4</v>
      </c>
      <c r="B22">
        <v>4</v>
      </c>
    </row>
    <row r="23" spans="1:5" ht="17.25" x14ac:dyDescent="0.25">
      <c r="A23" s="9" t="s">
        <v>12</v>
      </c>
      <c r="B23" s="1">
        <f>CHIINV(0.05,B22)</f>
        <v>9.4877290367811575</v>
      </c>
    </row>
    <row r="25" spans="1:5" ht="18" x14ac:dyDescent="0.35">
      <c r="A25" t="s">
        <v>35</v>
      </c>
      <c r="B25" t="s">
        <v>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4"/>
  <sheetViews>
    <sheetView tabSelected="1" topLeftCell="A13" workbookViewId="0">
      <selection activeCell="B12" sqref="B12"/>
    </sheetView>
  </sheetViews>
  <sheetFormatPr defaultRowHeight="15" x14ac:dyDescent="0.25"/>
  <cols>
    <col min="2" max="2" width="9.5703125" customWidth="1"/>
  </cols>
  <sheetData>
    <row r="1" spans="1:4" x14ac:dyDescent="0.25">
      <c r="A1" s="21" t="s">
        <v>47</v>
      </c>
    </row>
    <row r="2" spans="1:4" ht="18" x14ac:dyDescent="0.35">
      <c r="A2" t="s">
        <v>7</v>
      </c>
      <c r="B2" t="s">
        <v>65</v>
      </c>
    </row>
    <row r="3" spans="1:4" ht="18" x14ac:dyDescent="0.35">
      <c r="A3" t="s">
        <v>9</v>
      </c>
      <c r="B3" t="s">
        <v>39</v>
      </c>
    </row>
    <row r="5" spans="1:4" ht="18" x14ac:dyDescent="0.35">
      <c r="A5" t="s">
        <v>20</v>
      </c>
      <c r="B5" s="11" t="s">
        <v>66</v>
      </c>
      <c r="C5" s="11" t="s">
        <v>67</v>
      </c>
    </row>
    <row r="6" spans="1:4" x14ac:dyDescent="0.25">
      <c r="A6" t="s">
        <v>68</v>
      </c>
      <c r="B6" s="14">
        <v>400</v>
      </c>
      <c r="C6" s="16">
        <v>384</v>
      </c>
      <c r="D6">
        <f>SUM(B6:C6)</f>
        <v>784</v>
      </c>
    </row>
    <row r="7" spans="1:4" x14ac:dyDescent="0.25">
      <c r="A7" t="s">
        <v>69</v>
      </c>
      <c r="B7" s="17">
        <v>400</v>
      </c>
      <c r="C7" s="18">
        <v>300</v>
      </c>
      <c r="D7">
        <f>SUM(B7:C7)</f>
        <v>700</v>
      </c>
    </row>
    <row r="8" spans="1:4" x14ac:dyDescent="0.25">
      <c r="A8" t="s">
        <v>38</v>
      </c>
      <c r="B8" s="19">
        <v>400</v>
      </c>
      <c r="C8" s="20">
        <v>516</v>
      </c>
      <c r="D8">
        <f>SUM(B8:C8)</f>
        <v>916</v>
      </c>
    </row>
    <row r="9" spans="1:4" x14ac:dyDescent="0.25">
      <c r="B9">
        <f>SUM(B6:B8)</f>
        <v>1200</v>
      </c>
      <c r="C9">
        <f>SUM(C6:C8)</f>
        <v>1200</v>
      </c>
      <c r="D9">
        <v>2400</v>
      </c>
    </row>
    <row r="11" spans="1:4" ht="18" x14ac:dyDescent="0.35">
      <c r="A11" t="s">
        <v>32</v>
      </c>
    </row>
    <row r="12" spans="1:4" x14ac:dyDescent="0.25">
      <c r="B12" s="14">
        <f t="shared" ref="B12:C14" si="0">$D6*B$9/$D$9</f>
        <v>392</v>
      </c>
      <c r="C12" s="16">
        <f t="shared" si="0"/>
        <v>392</v>
      </c>
      <c r="D12">
        <f>SUM(B12:C12)</f>
        <v>784</v>
      </c>
    </row>
    <row r="13" spans="1:4" x14ac:dyDescent="0.25">
      <c r="B13" s="17">
        <f t="shared" si="0"/>
        <v>350</v>
      </c>
      <c r="C13" s="18">
        <f t="shared" si="0"/>
        <v>350</v>
      </c>
      <c r="D13">
        <f>SUM(B13:C13)</f>
        <v>700</v>
      </c>
    </row>
    <row r="14" spans="1:4" x14ac:dyDescent="0.25">
      <c r="B14" s="19">
        <f t="shared" si="0"/>
        <v>458</v>
      </c>
      <c r="C14" s="20">
        <f t="shared" si="0"/>
        <v>458</v>
      </c>
      <c r="D14">
        <f>SUM(B14:C14)</f>
        <v>916</v>
      </c>
    </row>
    <row r="15" spans="1:4" x14ac:dyDescent="0.25">
      <c r="B15">
        <f>SUM(B12:B14)</f>
        <v>1200</v>
      </c>
      <c r="C15">
        <f>SUM(C12:C14)</f>
        <v>1200</v>
      </c>
      <c r="D15">
        <f>SUM(D12:D14)</f>
        <v>2400</v>
      </c>
    </row>
    <row r="17" spans="1:4" x14ac:dyDescent="0.25">
      <c r="B17">
        <f t="shared" ref="B17:C19" si="1">(B6-B12)^2/B12</f>
        <v>0.16326530612244897</v>
      </c>
      <c r="C17">
        <f t="shared" si="1"/>
        <v>0.16326530612244897</v>
      </c>
    </row>
    <row r="18" spans="1:4" x14ac:dyDescent="0.25">
      <c r="B18">
        <f t="shared" si="1"/>
        <v>7.1428571428571432</v>
      </c>
      <c r="C18">
        <f t="shared" si="1"/>
        <v>7.1428571428571432</v>
      </c>
    </row>
    <row r="19" spans="1:4" x14ac:dyDescent="0.25">
      <c r="B19">
        <f t="shared" si="1"/>
        <v>7.3449781659388647</v>
      </c>
      <c r="C19">
        <f t="shared" si="1"/>
        <v>7.3449781659388647</v>
      </c>
    </row>
    <row r="20" spans="1:4" x14ac:dyDescent="0.25">
      <c r="D20" s="5">
        <f>SUM(B17:C19)</f>
        <v>29.302201229836914</v>
      </c>
    </row>
    <row r="22" spans="1:4" x14ac:dyDescent="0.25">
      <c r="B22" t="s">
        <v>4</v>
      </c>
      <c r="C22">
        <v>2</v>
      </c>
    </row>
    <row r="23" spans="1:4" ht="17.25" x14ac:dyDescent="0.25">
      <c r="A23" t="s">
        <v>70</v>
      </c>
      <c r="B23" s="9" t="s">
        <v>12</v>
      </c>
      <c r="C23" s="1">
        <f>CHIINV(0.05,C22)</f>
        <v>5.9914645471079817</v>
      </c>
    </row>
    <row r="24" spans="1:4" x14ac:dyDescent="0.25">
      <c r="B24" t="s">
        <v>15</v>
      </c>
      <c r="C24">
        <f>CHIDIST(D20,C22)</f>
        <v>4.3361854629355897E-7</v>
      </c>
    </row>
    <row r="25" spans="1:4" ht="18" x14ac:dyDescent="0.35">
      <c r="A25" t="s">
        <v>71</v>
      </c>
      <c r="B25" t="s">
        <v>40</v>
      </c>
    </row>
    <row r="27" spans="1:4" x14ac:dyDescent="0.25">
      <c r="A27" s="21" t="s">
        <v>48</v>
      </c>
      <c r="B27" t="s">
        <v>72</v>
      </c>
    </row>
    <row r="28" spans="1:4" ht="18" x14ac:dyDescent="0.35">
      <c r="B28" t="s">
        <v>73</v>
      </c>
    </row>
    <row r="29" spans="1:4" ht="18" x14ac:dyDescent="0.35">
      <c r="B29" t="s">
        <v>74</v>
      </c>
    </row>
    <row r="30" spans="1:4" ht="18" x14ac:dyDescent="0.35">
      <c r="A30" t="s">
        <v>7</v>
      </c>
      <c r="B30" t="s">
        <v>41</v>
      </c>
    </row>
    <row r="31" spans="1:4" ht="18" x14ac:dyDescent="0.35">
      <c r="A31" t="s">
        <v>9</v>
      </c>
      <c r="B31" t="s">
        <v>42</v>
      </c>
    </row>
    <row r="32" spans="1:4" x14ac:dyDescent="0.25">
      <c r="A32" t="s">
        <v>43</v>
      </c>
    </row>
    <row r="33" spans="1:10" ht="18" x14ac:dyDescent="0.35">
      <c r="A33" t="s">
        <v>75</v>
      </c>
      <c r="G33" s="22" t="s">
        <v>76</v>
      </c>
      <c r="H33" s="10" t="s">
        <v>49</v>
      </c>
      <c r="J33">
        <f>400/2400+384/2400</f>
        <v>0.32666666666666666</v>
      </c>
    </row>
    <row r="34" spans="1:10" ht="18" x14ac:dyDescent="0.35">
      <c r="B34" t="s">
        <v>44</v>
      </c>
      <c r="C34">
        <f>B6/B9</f>
        <v>0.33333333333333331</v>
      </c>
      <c r="E34" t="s">
        <v>78</v>
      </c>
    </row>
    <row r="35" spans="1:10" ht="18" x14ac:dyDescent="0.35">
      <c r="B35" t="s">
        <v>45</v>
      </c>
      <c r="C35">
        <f>C6/C9</f>
        <v>0.32</v>
      </c>
      <c r="E35" t="s">
        <v>77</v>
      </c>
    </row>
    <row r="36" spans="1:10" ht="18" x14ac:dyDescent="0.35">
      <c r="B36" t="s">
        <v>79</v>
      </c>
    </row>
    <row r="38" spans="1:10" ht="18" x14ac:dyDescent="0.35">
      <c r="B38" t="s">
        <v>54</v>
      </c>
    </row>
    <row r="39" spans="1:10" x14ac:dyDescent="0.25">
      <c r="E39">
        <f>SQRT((J33*(1-J33))*(1/1200+1/1200))</f>
        <v>1.9146607861252933E-2</v>
      </c>
    </row>
    <row r="41" spans="1:10" ht="18" x14ac:dyDescent="0.35">
      <c r="B41" t="s">
        <v>50</v>
      </c>
      <c r="D41" t="s">
        <v>46</v>
      </c>
      <c r="E41" s="5">
        <f>(C34-C35)/E39</f>
        <v>0.69638096888775936</v>
      </c>
    </row>
    <row r="43" spans="1:10" x14ac:dyDescent="0.25">
      <c r="A43" t="s">
        <v>51</v>
      </c>
      <c r="B43" s="1" t="s">
        <v>52</v>
      </c>
    </row>
    <row r="44" spans="1:10" x14ac:dyDescent="0.25">
      <c r="B44" t="s">
        <v>53</v>
      </c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locked="0" defaultSize="0" r:id="rId5">
            <anchor moveWithCells="1">
              <from>
                <xdr:col>1</xdr:col>
                <xdr:colOff>495300</xdr:colOff>
                <xdr:row>37</xdr:row>
                <xdr:rowOff>9525</xdr:rowOff>
              </from>
              <to>
                <xdr:col>3</xdr:col>
                <xdr:colOff>542925</xdr:colOff>
                <xdr:row>39</xdr:row>
                <xdr:rowOff>76200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P-6</vt:lpstr>
      <vt:lpstr>p-10</vt:lpstr>
      <vt:lpstr>p-13</vt:lpstr>
      <vt:lpstr>p-22</vt:lpstr>
      <vt:lpstr>p-26</vt:lpstr>
    </vt:vector>
  </TitlesOfParts>
  <Company>Wake Forest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Wake Forest</dc:creator>
  <cp:lastModifiedBy>wfut4002009</cp:lastModifiedBy>
  <dcterms:created xsi:type="dcterms:W3CDTF">2009-01-29T20:52:22Z</dcterms:created>
  <dcterms:modified xsi:type="dcterms:W3CDTF">2011-02-01T16:10:08Z</dcterms:modified>
</cp:coreProperties>
</file>