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280" windowHeight="13065" activeTab="4"/>
  </bookViews>
  <sheets>
    <sheet name="106-2" sheetId="1" r:id="rId1"/>
    <sheet name="106-10" sheetId="2" r:id="rId2"/>
    <sheet name="130-16" sheetId="3" r:id="rId3"/>
    <sheet name="131-22" sheetId="4" r:id="rId4"/>
    <sheet name="144-34" sheetId="5" r:id="rId5"/>
    <sheet name="144-38" sheetId="6" r:id="rId6"/>
    <sheet name="144-40" sheetId="7" r:id="rId7"/>
  </sheets>
  <definedNames/>
  <calcPr fullCalcOnLoad="1"/>
</workbook>
</file>

<file path=xl/sharedStrings.xml><?xml version="1.0" encoding="utf-8"?>
<sst xmlns="http://schemas.openxmlformats.org/spreadsheetml/2006/main" count="212" uniqueCount="142">
  <si>
    <t>106/2</t>
  </si>
  <si>
    <t>x</t>
  </si>
  <si>
    <t>y</t>
  </si>
  <si>
    <t>Looks like a direct relationship--variables appear to move in the same direction</t>
  </si>
  <si>
    <t>a)</t>
  </si>
  <si>
    <t>b)</t>
  </si>
  <si>
    <t>xy</t>
  </si>
  <si>
    <r>
      <t>x</t>
    </r>
    <r>
      <rPr>
        <i/>
        <vertAlign val="superscript"/>
        <sz val="11"/>
        <color indexed="8"/>
        <rFont val="Times New Roman"/>
        <family val="1"/>
      </rPr>
      <t>2</t>
    </r>
  </si>
  <si>
    <r>
      <t>y</t>
    </r>
    <r>
      <rPr>
        <i/>
        <vertAlign val="superscript"/>
        <sz val="11"/>
        <color indexed="8"/>
        <rFont val="Times New Roman"/>
        <family val="1"/>
      </rPr>
      <t>2</t>
    </r>
  </si>
  <si>
    <t>sum</t>
  </si>
  <si>
    <r>
      <rPr>
        <i/>
        <sz val="11"/>
        <color indexed="8"/>
        <rFont val="Times New Roman"/>
        <family val="1"/>
      </rPr>
      <t>r</t>
    </r>
    <r>
      <rPr>
        <sz val="11"/>
        <color theme="1"/>
        <rFont val="Times New Roman"/>
        <family val="2"/>
      </rPr>
      <t xml:space="preserve"> =</t>
    </r>
  </si>
  <si>
    <t>130/16</t>
  </si>
  <si>
    <r>
      <t xml:space="preserve">A direct relation--as </t>
    </r>
    <r>
      <rPr>
        <i/>
        <sz val="11"/>
        <color indexed="8"/>
        <rFont val="Times New Roman"/>
        <family val="1"/>
      </rPr>
      <t>x</t>
    </r>
    <r>
      <rPr>
        <sz val="11"/>
        <color theme="1"/>
        <rFont val="Times New Roman"/>
        <family val="2"/>
      </rPr>
      <t xml:space="preserve"> increases, it seems </t>
    </r>
    <r>
      <rPr>
        <i/>
        <sz val="11"/>
        <color indexed="8"/>
        <rFont val="Times New Roman"/>
        <family val="1"/>
      </rPr>
      <t>y</t>
    </r>
    <r>
      <rPr>
        <sz val="11"/>
        <color theme="1"/>
        <rFont val="Times New Roman"/>
        <family val="2"/>
      </rPr>
      <t xml:space="preserve"> does as well</t>
    </r>
  </si>
  <si>
    <t>b=</t>
  </si>
  <si>
    <t>a =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</si>
  <si>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</si>
  <si>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</si>
  <si>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</si>
  <si>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</si>
  <si>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</si>
  <si>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</si>
  <si>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</si>
  <si>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</si>
  <si>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</si>
  <si>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</si>
  <si>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</si>
  <si>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</si>
  <si>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</si>
  <si>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</si>
  <si>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</si>
  <si>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</si>
  <si>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</si>
  <si>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</si>
  <si>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</si>
  <si>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</si>
  <si>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</si>
  <si>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</si>
  <si>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r>
      <rPr>
        <i/>
        <sz val="11"/>
        <color indexed="8"/>
        <rFont val="Times New Roman"/>
        <family val="1"/>
      </rPr>
      <t>y</t>
    </r>
    <r>
      <rPr>
        <sz val="11"/>
        <color theme="1"/>
        <rFont val="Times New Roman"/>
        <family val="2"/>
      </rPr>
      <t xml:space="preserve"> = 15.3038 + 4.91198</t>
    </r>
    <r>
      <rPr>
        <i/>
        <sz val="11"/>
        <color indexed="8"/>
        <rFont val="Times New Roman"/>
        <family val="1"/>
      </rPr>
      <t>x</t>
    </r>
  </si>
  <si>
    <t>Estimated regression line.</t>
  </si>
  <si>
    <t>c)</t>
  </si>
  <si>
    <r>
      <t xml:space="preserve">This is </t>
    </r>
    <r>
      <rPr>
        <i/>
        <sz val="11"/>
        <color indexed="8"/>
        <rFont val="Times New Roman"/>
        <family val="1"/>
      </rPr>
      <t>r</t>
    </r>
    <r>
      <rPr>
        <vertAlign val="superscript"/>
        <sz val="11"/>
        <color indexed="8"/>
        <rFont val="Times New Roman"/>
        <family val="1"/>
      </rPr>
      <t>2</t>
    </r>
  </si>
  <si>
    <r>
      <t xml:space="preserve"> </t>
    </r>
    <r>
      <rPr>
        <i/>
        <sz val="11"/>
        <color indexed="8"/>
        <rFont val="Times New Roman"/>
        <family val="1"/>
      </rPr>
      <t>r</t>
    </r>
    <r>
      <rPr>
        <vertAlign val="superscript"/>
        <sz val="11"/>
        <color indexed="8"/>
        <rFont val="Times New Roman"/>
        <family val="1"/>
      </rPr>
      <t>2</t>
    </r>
  </si>
  <si>
    <t>d)</t>
  </si>
  <si>
    <t xml:space="preserve">t = </t>
  </si>
  <si>
    <r>
      <t>H</t>
    </r>
    <r>
      <rPr>
        <vertAlign val="subscript"/>
        <sz val="11"/>
        <color indexed="8"/>
        <rFont val="Times New Roman"/>
        <family val="1"/>
      </rPr>
      <t>o</t>
    </r>
    <r>
      <rPr>
        <sz val="11"/>
        <color theme="1"/>
        <rFont val="Times New Roman"/>
        <family val="2"/>
      </rPr>
      <t>:</t>
    </r>
    <r>
      <rPr>
        <i/>
        <sz val="11"/>
        <color indexed="8"/>
        <rFont val="Times New Roman"/>
        <family val="2"/>
      </rPr>
      <t xml:space="preserve"> </t>
    </r>
    <r>
      <rPr>
        <i/>
        <sz val="11"/>
        <color indexed="8"/>
        <rFont val="Symbol"/>
        <family val="1"/>
      </rPr>
      <t>r</t>
    </r>
    <r>
      <rPr>
        <sz val="11"/>
        <color indexed="8"/>
        <rFont val="Symbol"/>
        <family val="1"/>
      </rPr>
      <t xml:space="preserve"> = 0</t>
    </r>
  </si>
  <si>
    <r>
      <t>H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theme="1"/>
        <rFont val="Times New Roman"/>
        <family val="2"/>
      </rPr>
      <t xml:space="preserve">: </t>
    </r>
    <r>
      <rPr>
        <i/>
        <sz val="11"/>
        <color indexed="8"/>
        <rFont val="Symbol"/>
        <family val="1"/>
      </rPr>
      <t>r</t>
    </r>
    <r>
      <rPr>
        <sz val="11"/>
        <color indexed="8"/>
        <rFont val="Symbol"/>
        <family val="1"/>
      </rPr>
      <t xml:space="preserve"> </t>
    </r>
    <r>
      <rPr>
        <sz val="11"/>
        <color indexed="8"/>
        <rFont val="Times New Roman"/>
        <family val="1"/>
      </rPr>
      <t>≠</t>
    </r>
    <r>
      <rPr>
        <sz val="11"/>
        <color indexed="8"/>
        <rFont val="Symbol"/>
        <family val="1"/>
      </rPr>
      <t xml:space="preserve"> 0</t>
    </r>
  </si>
  <si>
    <t xml:space="preserve">Critical t witn 5 df at .01 is </t>
  </si>
  <si>
    <r>
      <t xml:space="preserve">Reject the null and conclude that there is a significant relationship between </t>
    </r>
    <r>
      <rPr>
        <i/>
        <sz val="11"/>
        <color indexed="8"/>
        <rFont val="Times New Roman"/>
        <family val="1"/>
      </rPr>
      <t>x</t>
    </r>
    <r>
      <rPr>
        <sz val="11"/>
        <color theme="1"/>
        <rFont val="Times New Roman"/>
        <family val="2"/>
      </rPr>
      <t xml:space="preserve"> and </t>
    </r>
    <r>
      <rPr>
        <i/>
        <sz val="11"/>
        <color indexed="8"/>
        <rFont val="Times New Roman"/>
        <family val="1"/>
      </rPr>
      <t>y</t>
    </r>
    <r>
      <rPr>
        <sz val="11"/>
        <color theme="1"/>
        <rFont val="Times New Roman"/>
        <family val="2"/>
      </rPr>
      <t xml:space="preserve">. </t>
    </r>
  </si>
  <si>
    <t>e)</t>
  </si>
  <si>
    <r>
      <t>H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theme="1"/>
        <rFont val="Times New Roman"/>
        <family val="2"/>
      </rPr>
      <t xml:space="preserve">: </t>
    </r>
    <r>
      <rPr>
        <i/>
        <sz val="11"/>
        <color indexed="8"/>
        <rFont val="Times New Roman"/>
        <family val="1"/>
      </rPr>
      <t>B</t>
    </r>
    <r>
      <rPr>
        <sz val="11"/>
        <color indexed="8"/>
        <rFont val="Symbol"/>
        <family val="1"/>
      </rPr>
      <t xml:space="preserve"> </t>
    </r>
    <r>
      <rPr>
        <sz val="11"/>
        <color indexed="8"/>
        <rFont val="Times New Roman"/>
        <family val="1"/>
      </rPr>
      <t>≠</t>
    </r>
    <r>
      <rPr>
        <sz val="11"/>
        <color indexed="8"/>
        <rFont val="Symbol"/>
        <family val="1"/>
      </rPr>
      <t xml:space="preserve"> 0</t>
    </r>
  </si>
  <si>
    <r>
      <t>H</t>
    </r>
    <r>
      <rPr>
        <vertAlign val="subscript"/>
        <sz val="11"/>
        <color indexed="8"/>
        <rFont val="Times New Roman"/>
        <family val="1"/>
      </rPr>
      <t>o</t>
    </r>
    <r>
      <rPr>
        <sz val="11"/>
        <color theme="1"/>
        <rFont val="Times New Roman"/>
        <family val="2"/>
      </rPr>
      <t>:</t>
    </r>
    <r>
      <rPr>
        <i/>
        <sz val="11"/>
        <color indexed="8"/>
        <rFont val="Times New Roman"/>
        <family val="2"/>
      </rPr>
      <t xml:space="preserve"> </t>
    </r>
    <r>
      <rPr>
        <i/>
        <sz val="11"/>
        <color indexed="8"/>
        <rFont val="Symbol"/>
        <family val="1"/>
      </rPr>
      <t>B</t>
    </r>
    <r>
      <rPr>
        <sz val="11"/>
        <color indexed="8"/>
        <rFont val="Symbol"/>
        <family val="1"/>
      </rPr>
      <t xml:space="preserve"> = 0</t>
    </r>
  </si>
  <si>
    <r>
      <rPr>
        <i/>
        <sz val="11"/>
        <color indexed="8"/>
        <rFont val="Times New Roman"/>
        <family val="1"/>
      </rPr>
      <t xml:space="preserve">a </t>
    </r>
    <r>
      <rPr>
        <sz val="11"/>
        <color theme="1"/>
        <rFont val="Times New Roman"/>
        <family val="2"/>
      </rPr>
      <t>= .01</t>
    </r>
  </si>
  <si>
    <r>
      <t xml:space="preserve">need this for calculating </t>
    </r>
    <r>
      <rPr>
        <i/>
        <sz val="11"/>
        <color indexed="8"/>
        <rFont val="Times New Roman"/>
        <family val="1"/>
      </rPr>
      <t>s</t>
    </r>
    <r>
      <rPr>
        <i/>
        <vertAlign val="subscript"/>
        <sz val="11"/>
        <color indexed="8"/>
        <rFont val="Times New Roman"/>
        <family val="1"/>
      </rPr>
      <t>b</t>
    </r>
  </si>
  <si>
    <r>
      <rPr>
        <i/>
        <sz val="11"/>
        <color indexed="8"/>
        <rFont val="Times New Roman"/>
        <family val="1"/>
      </rPr>
      <t>s</t>
    </r>
    <r>
      <rPr>
        <i/>
        <vertAlign val="subscript"/>
        <sz val="11"/>
        <color indexed="8"/>
        <rFont val="Times New Roman"/>
        <family val="1"/>
      </rPr>
      <t>e</t>
    </r>
  </si>
  <si>
    <r>
      <t>s</t>
    </r>
    <r>
      <rPr>
        <i/>
        <vertAlign val="subscript"/>
        <sz val="11"/>
        <color indexed="8"/>
        <rFont val="Times New Roman"/>
        <family val="1"/>
      </rPr>
      <t>b</t>
    </r>
  </si>
  <si>
    <r>
      <t>t =( b-B)/s</t>
    </r>
    <r>
      <rPr>
        <i/>
        <vertAlign val="subscript"/>
        <sz val="11"/>
        <color indexed="8"/>
        <rFont val="Times New Roman"/>
        <family val="1"/>
      </rPr>
      <t>b</t>
    </r>
    <r>
      <rPr>
        <i/>
        <sz val="11"/>
        <color indexed="8"/>
        <rFont val="Times New Roman"/>
        <family val="1"/>
      </rPr>
      <t xml:space="preserve"> = b/s</t>
    </r>
    <r>
      <rPr>
        <i/>
        <vertAlign val="subscript"/>
        <sz val="11"/>
        <color indexed="8"/>
        <rFont val="Times New Roman"/>
        <family val="1"/>
      </rPr>
      <t>b</t>
    </r>
  </si>
  <si>
    <t xml:space="preserve">Critical t with 5 df is </t>
  </si>
  <si>
    <t>Notice that the tests in d) and e) are exactly the same</t>
  </si>
  <si>
    <r>
      <t xml:space="preserve">Testing the significance of </t>
    </r>
    <r>
      <rPr>
        <i/>
        <sz val="11"/>
        <color indexed="8"/>
        <rFont val="Times New Roman"/>
        <family val="1"/>
      </rPr>
      <t>B</t>
    </r>
    <r>
      <rPr>
        <sz val="11"/>
        <color theme="1"/>
        <rFont val="Times New Roman"/>
        <family val="2"/>
      </rPr>
      <t xml:space="preserve"> is the same as testing the significance of the</t>
    </r>
    <r>
      <rPr>
        <i/>
        <sz val="11"/>
        <color indexed="8"/>
        <rFont val="Times New Roman"/>
        <family val="1"/>
      </rPr>
      <t xml:space="preserve"> overall model</t>
    </r>
  </si>
  <si>
    <r>
      <t xml:space="preserve">since the overall model includes only one independent factor </t>
    </r>
    <r>
      <rPr>
        <i/>
        <sz val="11"/>
        <color indexed="8"/>
        <rFont val="Times New Roman"/>
        <family val="1"/>
      </rPr>
      <t>x</t>
    </r>
    <r>
      <rPr>
        <sz val="11"/>
        <color theme="1"/>
        <rFont val="Times New Roman"/>
        <family val="2"/>
      </rPr>
      <t xml:space="preserve"> with slope coefficient </t>
    </r>
    <r>
      <rPr>
        <i/>
        <sz val="11"/>
        <color indexed="8"/>
        <rFont val="Times New Roman"/>
        <family val="1"/>
      </rPr>
      <t>B</t>
    </r>
  </si>
  <si>
    <t>Number of  Machines</t>
  </si>
  <si>
    <t>Service Time</t>
  </si>
  <si>
    <t>Lower 90.0%</t>
  </si>
  <si>
    <t>144/38</t>
  </si>
  <si>
    <r>
      <rPr>
        <i/>
        <sz val="11"/>
        <color indexed="8"/>
        <rFont val="Times New Roman"/>
        <family val="1"/>
      </rPr>
      <t>Y</t>
    </r>
    <r>
      <rPr>
        <sz val="11"/>
        <color theme="1"/>
        <rFont val="Times New Roman"/>
        <family val="2"/>
      </rPr>
      <t xml:space="preserve"> = -6.24571 + 9.873143</t>
    </r>
    <r>
      <rPr>
        <i/>
        <sz val="11"/>
        <color indexed="8"/>
        <rFont val="Times New Roman"/>
        <family val="1"/>
      </rPr>
      <t>X</t>
    </r>
  </si>
  <si>
    <t xml:space="preserve">b) </t>
  </si>
  <si>
    <t>minutes</t>
  </si>
  <si>
    <t>(point estimate)</t>
  </si>
  <si>
    <r>
      <t>The question is about</t>
    </r>
    <r>
      <rPr>
        <i/>
        <sz val="11"/>
        <color indexed="8"/>
        <rFont val="Times New Roman"/>
        <family val="1"/>
      </rPr>
      <t xml:space="preserve"> </t>
    </r>
  </si>
  <si>
    <r>
      <rPr>
        <i/>
        <sz val="11"/>
        <color indexed="8"/>
        <rFont val="Times New Roman"/>
        <family val="1"/>
      </rPr>
      <t>x</t>
    </r>
    <r>
      <rPr>
        <vertAlign val="superscript"/>
        <sz val="11"/>
        <color indexed="8"/>
        <rFont val="Times New Roman"/>
        <family val="1"/>
      </rPr>
      <t>2</t>
    </r>
  </si>
  <si>
    <t>Sum</t>
  </si>
  <si>
    <t>average</t>
  </si>
  <si>
    <r>
      <rPr>
        <i/>
        <sz val="11"/>
        <color indexed="8"/>
        <rFont val="Times New Roman"/>
        <family val="1"/>
      </rPr>
      <t>t</t>
    </r>
    <r>
      <rPr>
        <vertAlign val="subscript"/>
        <sz val="11"/>
        <color indexed="8"/>
        <rFont val="Times New Roman"/>
        <family val="1"/>
      </rPr>
      <t>.10</t>
    </r>
  </si>
  <si>
    <r>
      <t>s</t>
    </r>
    <r>
      <rPr>
        <i/>
        <vertAlign val="subscript"/>
        <sz val="11"/>
        <color indexed="8"/>
        <rFont val="Symbol"/>
        <family val="1"/>
      </rPr>
      <t>m</t>
    </r>
  </si>
  <si>
    <r>
      <rPr>
        <i/>
        <sz val="11"/>
        <color indexed="8"/>
        <rFont val="Times New Roman"/>
        <family val="1"/>
      </rPr>
      <t>t</t>
    </r>
    <r>
      <rPr>
        <vertAlign val="subscript"/>
        <sz val="11"/>
        <color indexed="8"/>
        <rFont val="Times New Roman"/>
        <family val="1"/>
      </rPr>
      <t xml:space="preserve">.10* </t>
    </r>
    <r>
      <rPr>
        <i/>
        <sz val="11"/>
        <color indexed="8"/>
        <rFont val="Times New Roman"/>
        <family val="1"/>
      </rPr>
      <t>s</t>
    </r>
    <r>
      <rPr>
        <i/>
        <vertAlign val="subscript"/>
        <sz val="11"/>
        <color indexed="8"/>
        <rFont val="Symbol"/>
        <family val="1"/>
      </rPr>
      <t>m</t>
    </r>
  </si>
  <si>
    <t>to</t>
  </si>
  <si>
    <t xml:space="preserve"> or  from </t>
  </si>
  <si>
    <r>
      <t xml:space="preserve"> (a </t>
    </r>
    <r>
      <rPr>
        <i/>
        <sz val="11"/>
        <color indexed="8"/>
        <rFont val="Times New Roman"/>
        <family val="1"/>
      </rPr>
      <t>particular</t>
    </r>
    <r>
      <rPr>
        <sz val="11"/>
        <color theme="1"/>
        <rFont val="Times New Roman"/>
        <family val="2"/>
      </rPr>
      <t xml:space="preserve"> routine service call)</t>
    </r>
  </si>
  <si>
    <t>mins.</t>
  </si>
  <si>
    <r>
      <rPr>
        <i/>
        <sz val="11"/>
        <color indexed="8"/>
        <rFont val="Times New Roman"/>
        <family val="1"/>
      </rPr>
      <t>s</t>
    </r>
    <r>
      <rPr>
        <i/>
        <vertAlign val="subscript"/>
        <sz val="11"/>
        <color indexed="8"/>
        <rFont val="Times New Roman"/>
        <family val="1"/>
      </rPr>
      <t>p</t>
    </r>
  </si>
  <si>
    <r>
      <rPr>
        <i/>
        <sz val="11"/>
        <color indexed="8"/>
        <rFont val="Times New Roman"/>
        <family val="1"/>
      </rPr>
      <t>t</t>
    </r>
    <r>
      <rPr>
        <vertAlign val="subscript"/>
        <sz val="11"/>
        <color indexed="8"/>
        <rFont val="Times New Roman"/>
        <family val="1"/>
      </rPr>
      <t xml:space="preserve">.10* </t>
    </r>
    <r>
      <rPr>
        <i/>
        <sz val="11"/>
        <color indexed="8"/>
        <rFont val="Times New Roman"/>
        <family val="1"/>
      </rPr>
      <t>s</t>
    </r>
    <r>
      <rPr>
        <i/>
        <vertAlign val="subscript"/>
        <sz val="11"/>
        <color indexed="8"/>
        <rFont val="Times New Roman"/>
        <family val="1"/>
      </rPr>
      <t>p</t>
    </r>
  </si>
  <si>
    <t xml:space="preserve"> to</t>
  </si>
  <si>
    <r>
      <rPr>
        <i/>
        <sz val="11"/>
        <color indexed="8"/>
        <rFont val="Times New Roman"/>
        <family val="1"/>
      </rPr>
      <t>Y</t>
    </r>
    <r>
      <rPr>
        <sz val="11"/>
        <color theme="1"/>
        <rFont val="Times New Roman"/>
        <family val="2"/>
      </rPr>
      <t xml:space="preserve">-hat = </t>
    </r>
  </si>
  <si>
    <r>
      <t xml:space="preserve">This question is about    </t>
    </r>
    <r>
      <rPr>
        <i/>
        <sz val="11"/>
        <color indexed="8"/>
        <rFont val="Times New Roman"/>
        <family val="1"/>
      </rPr>
      <t>Y|X</t>
    </r>
    <r>
      <rPr>
        <sz val="11"/>
        <color theme="1"/>
        <rFont val="Times New Roman"/>
        <family val="2"/>
      </rPr>
      <t>=7</t>
    </r>
  </si>
  <si>
    <r>
      <t xml:space="preserve">Where </t>
    </r>
    <r>
      <rPr>
        <i/>
        <sz val="11"/>
        <color indexed="8"/>
        <rFont val="Times New Roman"/>
        <family val="1"/>
      </rPr>
      <t>Y</t>
    </r>
    <r>
      <rPr>
        <sz val="11"/>
        <color theme="1"/>
        <rFont val="Times New Roman"/>
        <family val="2"/>
      </rPr>
      <t xml:space="preserve"> is the service time (dependent variable) and </t>
    </r>
    <r>
      <rPr>
        <i/>
        <sz val="11"/>
        <color indexed="8"/>
        <rFont val="Times New Roman"/>
        <family val="1"/>
      </rPr>
      <t>X</t>
    </r>
    <r>
      <rPr>
        <sz val="11"/>
        <color theme="1"/>
        <rFont val="Times New Roman"/>
        <family val="2"/>
      </rPr>
      <t xml:space="preserve"> is the number of machines (explanatory or independent  variable)</t>
    </r>
  </si>
  <si>
    <r>
      <t xml:space="preserve">90% C.I is then </t>
    </r>
    <r>
      <rPr>
        <i/>
        <sz val="11"/>
        <color indexed="8"/>
        <rFont val="Times New Roman"/>
        <family val="1"/>
      </rPr>
      <t>Y</t>
    </r>
    <r>
      <rPr>
        <sz val="11"/>
        <color theme="1"/>
        <rFont val="Times New Roman"/>
        <family val="2"/>
      </rPr>
      <t xml:space="preserve">-hat      +/- </t>
    </r>
  </si>
  <si>
    <t>144/40</t>
  </si>
  <si>
    <r>
      <rPr>
        <i/>
        <sz val="11"/>
        <color indexed="8"/>
        <rFont val="Times New Roman"/>
        <family val="1"/>
      </rPr>
      <t>y</t>
    </r>
    <r>
      <rPr>
        <sz val="11"/>
        <color theme="1"/>
        <rFont val="Times New Roman"/>
        <family val="2"/>
      </rPr>
      <t xml:space="preserve">-hat = </t>
    </r>
  </si>
  <si>
    <r>
      <t>-4.79326 + 1.048757</t>
    </r>
    <r>
      <rPr>
        <i/>
        <sz val="11"/>
        <color indexed="8"/>
        <rFont val="Times New Roman"/>
        <family val="1"/>
      </rPr>
      <t>x</t>
    </r>
  </si>
  <si>
    <r>
      <t xml:space="preserve">Inference about </t>
    </r>
    <r>
      <rPr>
        <i/>
        <sz val="11"/>
        <color indexed="8"/>
        <rFont val="Times New Roman"/>
        <family val="1"/>
      </rPr>
      <t>y|x</t>
    </r>
    <r>
      <rPr>
        <sz val="11"/>
        <color theme="1"/>
        <rFont val="Times New Roman"/>
        <family val="2"/>
      </rPr>
      <t>=100</t>
    </r>
  </si>
  <si>
    <t>Average</t>
  </si>
  <si>
    <r>
      <t>s</t>
    </r>
    <r>
      <rPr>
        <i/>
        <vertAlign val="subscript"/>
        <sz val="11"/>
        <color indexed="8"/>
        <rFont val="Times New Roman"/>
        <family val="1"/>
      </rPr>
      <t xml:space="preserve">p </t>
    </r>
    <r>
      <rPr>
        <i/>
        <sz val="11"/>
        <color indexed="8"/>
        <rFont val="Times New Roman"/>
        <family val="1"/>
      </rPr>
      <t>=</t>
    </r>
  </si>
  <si>
    <t>About Mr. Jones-- a specific case, not average</t>
  </si>
  <si>
    <t>90% C.I:</t>
  </si>
  <si>
    <t xml:space="preserve">    from</t>
  </si>
  <si>
    <t xml:space="preserve">Inference about </t>
  </si>
  <si>
    <t>average of all customers. . . .</t>
  </si>
  <si>
    <r>
      <t xml:space="preserve">This is the CI for the </t>
    </r>
    <r>
      <rPr>
        <i/>
        <sz val="11"/>
        <color indexed="8"/>
        <rFont val="Times New Roman"/>
        <family val="1"/>
      </rPr>
      <t>expected</t>
    </r>
    <r>
      <rPr>
        <sz val="11"/>
        <color theme="1"/>
        <rFont val="Times New Roman"/>
        <family val="2"/>
      </rPr>
      <t xml:space="preserve"> account balance of all instances for all people when the computer balance is 100.</t>
    </r>
  </si>
  <si>
    <r>
      <rPr>
        <sz val="20"/>
        <color indexed="8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µ</t>
    </r>
    <r>
      <rPr>
        <vertAlign val="subscript"/>
        <sz val="11"/>
        <color indexed="8"/>
        <rFont val="Times New Roman"/>
        <family val="1"/>
      </rPr>
      <t>Y|X=9</t>
    </r>
  </si>
  <si>
    <r>
      <t xml:space="preserve">(The </t>
    </r>
    <r>
      <rPr>
        <i/>
        <sz val="11"/>
        <color indexed="8"/>
        <rFont val="Times New Roman"/>
        <family val="1"/>
      </rPr>
      <t>average</t>
    </r>
    <r>
      <rPr>
        <sz val="11"/>
        <color theme="1"/>
        <rFont val="Times New Roman"/>
        <family val="2"/>
      </rPr>
      <t xml:space="preserve"> time needed to service 9 machines).</t>
    </r>
  </si>
  <si>
    <r>
      <rPr>
        <sz val="20"/>
        <color indexed="8"/>
        <rFont val="Times New Roman"/>
        <family val="1"/>
      </rPr>
      <t xml:space="preserve"> </t>
    </r>
    <r>
      <rPr>
        <i/>
        <sz val="20"/>
        <color indexed="8"/>
        <rFont val="Times New Roman"/>
        <family val="1"/>
      </rPr>
      <t>µ</t>
    </r>
    <r>
      <rPr>
        <i/>
        <sz val="11"/>
        <color indexed="8"/>
        <rFont val="Times New Roman"/>
        <family val="1"/>
      </rPr>
      <t>y</t>
    </r>
    <r>
      <rPr>
        <sz val="11"/>
        <color indexed="8"/>
        <rFont val="Times New Roman"/>
        <family val="1"/>
      </rPr>
      <t>|</t>
    </r>
    <r>
      <rPr>
        <i/>
        <sz val="11"/>
        <color indexed="8"/>
        <rFont val="Times New Roman"/>
        <family val="1"/>
      </rPr>
      <t>x</t>
    </r>
    <r>
      <rPr>
        <sz val="11"/>
        <color indexed="8"/>
        <rFont val="Times New Roman"/>
        <family val="1"/>
      </rPr>
      <t>=100</t>
    </r>
  </si>
  <si>
    <r>
      <rPr>
        <i/>
        <sz val="11"/>
        <color indexed="8"/>
        <rFont val="Times New Roman"/>
        <family val="1"/>
      </rPr>
      <t>Y</t>
    </r>
    <r>
      <rPr>
        <sz val="11"/>
        <color theme="1"/>
        <rFont val="Times New Roman"/>
        <family val="2"/>
      </rPr>
      <t>-hat</t>
    </r>
  </si>
  <si>
    <r>
      <rPr>
        <b/>
        <i/>
        <sz val="11"/>
        <color indexed="8"/>
        <rFont val="Times New Roman"/>
        <family val="1"/>
      </rPr>
      <t>Slope</t>
    </r>
    <r>
      <rPr>
        <sz val="11"/>
        <color theme="1"/>
        <rFont val="Times New Roman"/>
        <family val="2"/>
      </rPr>
      <t xml:space="preserve">: Measures the estimated rate of change in </t>
    </r>
    <r>
      <rPr>
        <i/>
        <sz val="11"/>
        <color indexed="8"/>
        <rFont val="Times New Roman"/>
        <family val="1"/>
      </rPr>
      <t>y</t>
    </r>
    <r>
      <rPr>
        <sz val="11"/>
        <color theme="1"/>
        <rFont val="Times New Roman"/>
        <family val="2"/>
      </rPr>
      <t xml:space="preserve"> as </t>
    </r>
    <r>
      <rPr>
        <i/>
        <sz val="11"/>
        <color indexed="8"/>
        <rFont val="Times New Roman"/>
        <family val="1"/>
      </rPr>
      <t xml:space="preserve">x </t>
    </r>
    <r>
      <rPr>
        <sz val="11"/>
        <color theme="1"/>
        <rFont val="Times New Roman"/>
        <family val="2"/>
      </rPr>
      <t>changes or</t>
    </r>
  </si>
  <si>
    <r>
      <t xml:space="preserve">for a unit change in </t>
    </r>
    <r>
      <rPr>
        <i/>
        <sz val="11"/>
        <color indexed="8"/>
        <rFont val="Times New Roman"/>
        <family val="1"/>
      </rPr>
      <t>x</t>
    </r>
    <r>
      <rPr>
        <sz val="11"/>
        <color theme="1"/>
        <rFont val="Times New Roman"/>
        <family val="2"/>
      </rPr>
      <t xml:space="preserve">, </t>
    </r>
    <r>
      <rPr>
        <i/>
        <sz val="11"/>
        <color indexed="8"/>
        <rFont val="Times New Roman"/>
        <family val="1"/>
      </rPr>
      <t xml:space="preserve">y </t>
    </r>
    <r>
      <rPr>
        <sz val="11"/>
        <color theme="1"/>
        <rFont val="Times New Roman"/>
        <family val="2"/>
      </rPr>
      <t>changes by 4.92 units.</t>
    </r>
  </si>
  <si>
    <r>
      <rPr>
        <b/>
        <i/>
        <sz val="11"/>
        <color indexed="8"/>
        <rFont val="Times New Roman"/>
        <family val="1"/>
      </rPr>
      <t>Intercept</t>
    </r>
    <r>
      <rPr>
        <sz val="11"/>
        <color theme="1"/>
        <rFont val="Times New Roman"/>
        <family val="2"/>
      </rPr>
      <t xml:space="preserve">: Gives the estimated mean of </t>
    </r>
    <r>
      <rPr>
        <i/>
        <sz val="11"/>
        <color indexed="8"/>
        <rFont val="Times New Roman"/>
        <family val="1"/>
      </rPr>
      <t>y</t>
    </r>
    <r>
      <rPr>
        <sz val="11"/>
        <color theme="1"/>
        <rFont val="Times New Roman"/>
        <family val="2"/>
      </rPr>
      <t xml:space="preserve"> when</t>
    </r>
    <r>
      <rPr>
        <i/>
        <sz val="11"/>
        <color indexed="8"/>
        <rFont val="Times New Roman"/>
        <family val="1"/>
      </rPr>
      <t xml:space="preserve"> x</t>
    </r>
    <r>
      <rPr>
        <sz val="11"/>
        <color theme="1"/>
        <rFont val="Times New Roman"/>
        <family val="2"/>
      </rPr>
      <t xml:space="preserve"> = 0</t>
    </r>
  </si>
  <si>
    <r>
      <t xml:space="preserve">about 87% of the ups and downs in </t>
    </r>
    <r>
      <rPr>
        <i/>
        <sz val="11"/>
        <color indexed="8"/>
        <rFont val="Times New Roman"/>
        <family val="1"/>
      </rPr>
      <t>y</t>
    </r>
    <r>
      <rPr>
        <sz val="11"/>
        <color theme="1"/>
        <rFont val="Times New Roman"/>
        <family val="2"/>
      </rPr>
      <t xml:space="preserve"> can be attributed to changes in </t>
    </r>
    <r>
      <rPr>
        <i/>
        <sz val="11"/>
        <color indexed="8"/>
        <rFont val="Times New Roman"/>
        <family val="1"/>
      </rPr>
      <t>x</t>
    </r>
    <r>
      <rPr>
        <sz val="11"/>
        <color theme="1"/>
        <rFont val="Times New Roman"/>
        <family val="2"/>
      </rPr>
      <t>.</t>
    </r>
  </si>
  <si>
    <t>No of  Machines</t>
  </si>
  <si>
    <r>
      <t xml:space="preserve">When </t>
    </r>
    <r>
      <rPr>
        <i/>
        <sz val="11"/>
        <color indexed="8"/>
        <rFont val="Times New Roman"/>
        <family val="1"/>
      </rPr>
      <t>X</t>
    </r>
    <r>
      <rPr>
        <sz val="11"/>
        <color theme="1"/>
        <rFont val="Times New Roman"/>
        <family val="2"/>
      </rPr>
      <t xml:space="preserve"> = 6 </t>
    </r>
  </si>
  <si>
    <r>
      <rPr>
        <i/>
        <sz val="11"/>
        <color indexed="8"/>
        <rFont val="Times New Roman"/>
        <family val="1"/>
      </rPr>
      <t>x</t>
    </r>
    <r>
      <rPr>
        <i/>
        <vertAlign val="superscript"/>
        <sz val="11"/>
        <color indexed="8"/>
        <rFont val="Times New Roman"/>
        <family val="1"/>
      </rPr>
      <t>2</t>
    </r>
  </si>
  <si>
    <t>XY</t>
  </si>
  <si>
    <r>
      <rPr>
        <i/>
        <sz val="11"/>
        <color indexed="8"/>
        <rFont val="Times New Roman"/>
        <family val="1"/>
      </rPr>
      <t>X</t>
    </r>
    <r>
      <rPr>
        <vertAlign val="superscript"/>
        <sz val="11"/>
        <color indexed="8"/>
        <rFont val="Times New Roman"/>
        <family val="1"/>
      </rPr>
      <t>2</t>
    </r>
  </si>
  <si>
    <r>
      <rPr>
        <i/>
        <sz val="11"/>
        <color indexed="8"/>
        <rFont val="Times New Roman"/>
        <family val="1"/>
      </rPr>
      <t>Y</t>
    </r>
    <r>
      <rPr>
        <vertAlign val="superscript"/>
        <sz val="11"/>
        <color indexed="8"/>
        <rFont val="Times New Roman"/>
        <family val="1"/>
      </rPr>
      <t>2</t>
    </r>
  </si>
  <si>
    <r>
      <t>Sales(</t>
    </r>
    <r>
      <rPr>
        <i/>
        <sz val="11"/>
        <color indexed="8"/>
        <rFont val="Times New Roman"/>
        <family val="1"/>
      </rPr>
      <t>X</t>
    </r>
    <r>
      <rPr>
        <sz val="11"/>
        <color theme="1"/>
        <rFont val="Times New Roman"/>
        <family val="2"/>
      </rPr>
      <t>)</t>
    </r>
  </si>
  <si>
    <r>
      <t>NIL(</t>
    </r>
    <r>
      <rPr>
        <i/>
        <sz val="11"/>
        <color indexed="8"/>
        <rFont val="Times New Roman"/>
        <family val="1"/>
      </rPr>
      <t>Y</t>
    </r>
    <r>
      <rPr>
        <sz val="11"/>
        <color theme="1"/>
        <rFont val="Times New Roman"/>
        <family val="2"/>
      </rPr>
      <t>)</t>
    </r>
  </si>
  <si>
    <t>Column 1</t>
  </si>
  <si>
    <t>Column 2</t>
  </si>
  <si>
    <t>The slope coefficient of -10.12 means that each mile a customer is away from the headquarters decreases the volume of business by $10.12</t>
  </si>
  <si>
    <t>a = .01</t>
  </si>
  <si>
    <r>
      <rPr>
        <i/>
        <sz val="11"/>
        <color indexed="8"/>
        <rFont val="Times New Roman"/>
        <family val="1"/>
      </rPr>
      <t>s</t>
    </r>
    <r>
      <rPr>
        <i/>
        <vertAlign val="subscript"/>
        <sz val="11"/>
        <color indexed="8"/>
        <rFont val="Times New Roman"/>
        <family val="1"/>
      </rPr>
      <t>b</t>
    </r>
    <r>
      <rPr>
        <sz val="11"/>
        <color theme="1"/>
        <rFont val="Times New Roman"/>
        <family val="2"/>
      </rPr>
      <t xml:space="preserve"> = 3.12</t>
    </r>
  </si>
  <si>
    <r>
      <rPr>
        <i/>
        <sz val="11"/>
        <color indexed="8"/>
        <rFont val="Times New Roman"/>
        <family val="1"/>
      </rPr>
      <t xml:space="preserve">t </t>
    </r>
    <r>
      <rPr>
        <sz val="11"/>
        <color theme="1"/>
        <rFont val="Times New Roman"/>
        <family val="2"/>
      </rPr>
      <t>= (</t>
    </r>
    <r>
      <rPr>
        <i/>
        <sz val="11"/>
        <color indexed="8"/>
        <rFont val="Times New Roman"/>
        <family val="1"/>
      </rPr>
      <t>b-B</t>
    </r>
    <r>
      <rPr>
        <sz val="11"/>
        <color theme="1"/>
        <rFont val="Times New Roman"/>
        <family val="2"/>
      </rPr>
      <t>)/</t>
    </r>
    <r>
      <rPr>
        <i/>
        <sz val="11"/>
        <color indexed="8"/>
        <rFont val="Times New Roman"/>
        <family val="1"/>
      </rPr>
      <t>s</t>
    </r>
    <r>
      <rPr>
        <i/>
        <vertAlign val="subscript"/>
        <sz val="11"/>
        <color indexed="8"/>
        <rFont val="Times New Roman"/>
        <family val="1"/>
      </rPr>
      <t xml:space="preserve">b </t>
    </r>
    <r>
      <rPr>
        <i/>
        <sz val="11"/>
        <color indexed="8"/>
        <rFont val="Times New Roman"/>
        <family val="1"/>
      </rPr>
      <t>=</t>
    </r>
    <r>
      <rPr>
        <i/>
        <vertAlign val="subscript"/>
        <sz val="11"/>
        <color indexed="8"/>
        <rFont val="Times New Roman"/>
        <family val="1"/>
      </rPr>
      <t xml:space="preserve"> </t>
    </r>
  </si>
  <si>
    <t xml:space="preserve">(-10.12 - 0) /3.12 = </t>
  </si>
  <si>
    <r>
      <t>Since the computed</t>
    </r>
    <r>
      <rPr>
        <i/>
        <sz val="11"/>
        <color indexed="8"/>
        <rFont val="Times New Roman"/>
        <family val="1"/>
      </rPr>
      <t xml:space="preserve"> t</t>
    </r>
    <r>
      <rPr>
        <sz val="11"/>
        <color theme="1"/>
        <rFont val="Times New Roman"/>
        <family val="2"/>
      </rPr>
      <t xml:space="preserve"> is more extreme than the critical </t>
    </r>
    <r>
      <rPr>
        <i/>
        <sz val="11"/>
        <color indexed="8"/>
        <rFont val="Times New Roman"/>
        <family val="1"/>
      </rPr>
      <t>t</t>
    </r>
    <r>
      <rPr>
        <sz val="11"/>
        <color theme="1"/>
        <rFont val="Times New Roman"/>
        <family val="2"/>
      </rPr>
      <t xml:space="preserve"> reject the null.</t>
    </r>
  </si>
  <si>
    <t xml:space="preserve">There is enough information in the sample to conclude that distance </t>
  </si>
  <si>
    <t>unfavorably impacts the volume of business</t>
  </si>
  <si>
    <r>
      <t>H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theme="1"/>
        <rFont val="Times New Roman"/>
        <family val="2"/>
      </rPr>
      <t xml:space="preserve">: </t>
    </r>
    <r>
      <rPr>
        <i/>
        <sz val="11"/>
        <color indexed="8"/>
        <rFont val="Times New Roman"/>
        <family val="1"/>
      </rPr>
      <t>B</t>
    </r>
    <r>
      <rPr>
        <sz val="11"/>
        <color theme="1"/>
        <rFont val="Times New Roman"/>
        <family val="2"/>
      </rPr>
      <t xml:space="preserve"> &lt; 0</t>
    </r>
  </si>
  <si>
    <r>
      <t>H</t>
    </r>
    <r>
      <rPr>
        <vertAlign val="subscript"/>
        <sz val="11"/>
        <color indexed="8"/>
        <rFont val="Times New Roman"/>
        <family val="1"/>
      </rPr>
      <t>o</t>
    </r>
    <r>
      <rPr>
        <sz val="11"/>
        <color theme="1"/>
        <rFont val="Times New Roman"/>
        <family val="2"/>
      </rPr>
      <t xml:space="preserve">: </t>
    </r>
    <r>
      <rPr>
        <i/>
        <sz val="11"/>
        <color indexed="8"/>
        <rFont val="Times New Roman"/>
        <family val="1"/>
      </rPr>
      <t>B</t>
    </r>
    <r>
      <rPr>
        <sz val="11"/>
        <color theme="1"/>
        <rFont val="Times New Roman"/>
        <family val="2"/>
      </rPr>
      <t xml:space="preserve"> = 0</t>
    </r>
  </si>
  <si>
    <r>
      <t xml:space="preserve">critical </t>
    </r>
    <r>
      <rPr>
        <i/>
        <sz val="11"/>
        <color indexed="8"/>
        <rFont val="Times New Roman"/>
        <family val="1"/>
      </rPr>
      <t>t</t>
    </r>
    <r>
      <rPr>
        <sz val="11"/>
        <color theme="1"/>
        <rFont val="Times New Roman"/>
        <family val="2"/>
      </rPr>
      <t xml:space="preserve"> with </t>
    </r>
    <r>
      <rPr>
        <i/>
        <sz val="11"/>
        <color indexed="8"/>
        <rFont val="Times New Roman"/>
        <family val="1"/>
      </rPr>
      <t xml:space="preserve">n </t>
    </r>
    <r>
      <rPr>
        <sz val="11"/>
        <color theme="1"/>
        <rFont val="Times New Roman"/>
        <family val="2"/>
      </rPr>
      <t>-1 = 49 (for one tails test) is</t>
    </r>
  </si>
  <si>
    <t>Note:</t>
  </si>
  <si>
    <r>
      <t xml:space="preserve">The critical </t>
    </r>
    <r>
      <rPr>
        <i/>
        <sz val="11"/>
        <color indexed="8"/>
        <rFont val="Times New Roman"/>
        <family val="1"/>
      </rPr>
      <t>t</t>
    </r>
    <r>
      <rPr>
        <sz val="11"/>
        <color theme="1"/>
        <rFont val="Times New Roman"/>
        <family val="2"/>
      </rPr>
      <t xml:space="preserve"> corresponds to .02  for one-tail test</t>
    </r>
  </si>
  <si>
    <t>Also with 49 df it is very close to the z value.</t>
  </si>
  <si>
    <t xml:space="preserve">SSE = </t>
  </si>
  <si>
    <t xml:space="preserve">SSX = </t>
  </si>
  <si>
    <t xml:space="preserve">X = </t>
  </si>
  <si>
    <t xml:space="preserve">Y = 200 + 150X = </t>
  </si>
  <si>
    <r>
      <t>s</t>
    </r>
    <r>
      <rPr>
        <i/>
        <vertAlign val="subscript"/>
        <sz val="12"/>
        <color indexed="8"/>
        <rFont val="Times New Roman"/>
        <family val="1"/>
      </rPr>
      <t>e</t>
    </r>
  </si>
  <si>
    <t>from</t>
  </si>
  <si>
    <r>
      <t xml:space="preserve">b) is for average of all </t>
    </r>
    <r>
      <rPr>
        <i/>
        <sz val="11"/>
        <color indexed="8"/>
        <rFont val="Times New Roman"/>
        <family val="1"/>
      </rPr>
      <t>Y</t>
    </r>
    <r>
      <rPr>
        <sz val="11"/>
        <color theme="1"/>
        <rFont val="Times New Roman"/>
        <family val="2"/>
      </rPr>
      <t xml:space="preserve"> associated with </t>
    </r>
    <r>
      <rPr>
        <i/>
        <sz val="11"/>
        <color indexed="8"/>
        <rFont val="Times New Roman"/>
        <family val="1"/>
      </rPr>
      <t>X</t>
    </r>
    <r>
      <rPr>
        <sz val="11"/>
        <color theme="1"/>
        <rFont val="Times New Roman"/>
        <family val="2"/>
      </rPr>
      <t xml:space="preserve"> = 48, </t>
    </r>
  </si>
  <si>
    <r>
      <t xml:space="preserve">c) is just one specific </t>
    </r>
    <r>
      <rPr>
        <i/>
        <sz val="11"/>
        <color indexed="8"/>
        <rFont val="Times New Roman"/>
        <family val="1"/>
      </rPr>
      <t xml:space="preserve">Y </t>
    </r>
    <r>
      <rPr>
        <sz val="11"/>
        <color indexed="8"/>
        <rFont val="Times New Roman"/>
        <family val="1"/>
      </rPr>
      <t>when</t>
    </r>
    <r>
      <rPr>
        <i/>
        <sz val="11"/>
        <color indexed="8"/>
        <rFont val="Times New Roman"/>
        <family val="1"/>
      </rPr>
      <t xml:space="preserve"> X = </t>
    </r>
    <r>
      <rPr>
        <sz val="11"/>
        <color indexed="8"/>
        <rFont val="Times New Roman"/>
        <family val="1"/>
      </rPr>
      <t>48</t>
    </r>
  </si>
  <si>
    <r>
      <t>H</t>
    </r>
    <r>
      <rPr>
        <vertAlign val="subscript"/>
        <sz val="11"/>
        <color indexed="8"/>
        <rFont val="Times New Roman"/>
        <family val="1"/>
      </rPr>
      <t>o</t>
    </r>
    <r>
      <rPr>
        <sz val="11"/>
        <color indexed="8"/>
        <rFont val="Symbol"/>
        <family val="1"/>
      </rPr>
      <t xml:space="preserve"> r</t>
    </r>
    <r>
      <rPr>
        <sz val="11"/>
        <color theme="1"/>
        <rFont val="Times New Roman"/>
        <family val="2"/>
      </rPr>
      <t xml:space="preserve"> = 0</t>
    </r>
  </si>
  <si>
    <r>
      <t>H</t>
    </r>
    <r>
      <rPr>
        <vertAlign val="subscript"/>
        <sz val="11"/>
        <color indexed="8"/>
        <rFont val="Symbol"/>
        <family val="1"/>
      </rPr>
      <t>1</t>
    </r>
    <r>
      <rPr>
        <sz val="11"/>
        <color indexed="8"/>
        <rFont val="Symbol"/>
        <family val="1"/>
      </rPr>
      <t xml:space="preserve"> r &gt;0</t>
    </r>
  </si>
  <si>
    <r>
      <rPr>
        <i/>
        <sz val="11"/>
        <color indexed="8"/>
        <rFont val="Times New Roman"/>
        <family val="1"/>
      </rPr>
      <t>t</t>
    </r>
    <r>
      <rPr>
        <sz val="11"/>
        <color theme="1"/>
        <rFont val="Times New Roman"/>
        <family val="2"/>
      </rPr>
      <t xml:space="preserve">-crit </t>
    </r>
  </si>
  <si>
    <t>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</si>
</sst>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Symbol"/>
      <family val="1"/>
    </font>
    <font>
      <vertAlign val="subscript"/>
      <sz val="11"/>
      <color indexed="8"/>
      <name val="Times New Roman"/>
      <family val="1"/>
    </font>
    <font>
      <i/>
      <sz val="11"/>
      <color indexed="8"/>
      <name val="Symbol"/>
      <family val="1"/>
    </font>
    <font>
      <i/>
      <vertAlign val="subscript"/>
      <sz val="11"/>
      <color indexed="8"/>
      <name val="Times New Roman"/>
      <family val="1"/>
    </font>
    <font>
      <i/>
      <sz val="18"/>
      <color indexed="8"/>
      <name val="Times New Roman"/>
      <family val="1"/>
    </font>
    <font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i/>
      <vertAlign val="subscript"/>
      <sz val="11"/>
      <color indexed="8"/>
      <name val="Symbol"/>
      <family val="1"/>
    </font>
    <font>
      <i/>
      <vertAlign val="subscript"/>
      <sz val="12"/>
      <color indexed="8"/>
      <name val="Times New Roman"/>
      <family val="1"/>
    </font>
    <font>
      <vertAlign val="subscript"/>
      <sz val="11"/>
      <color indexed="8"/>
      <name val="Symbol"/>
      <family val="1"/>
    </font>
    <font>
      <sz val="10"/>
      <color indexed="8"/>
      <name val="Calibri"/>
      <family val="2"/>
    </font>
    <font>
      <b/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Symbol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52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2" fillId="0" borderId="12" xfId="0" applyFont="1" applyFill="1" applyBorder="1" applyAlignment="1">
      <alignment horizontal="centerContinuous"/>
    </xf>
    <xf numFmtId="0" fontId="0" fillId="0" borderId="10" xfId="0" applyBorder="1" applyAlignment="1">
      <alignment wrapText="1"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0" fontId="5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-0.00775"/>
          <c:w val="0.9605"/>
          <c:h val="0.97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'106-2'!$B$3:$B$12</c:f>
              <c:numCache/>
            </c:numRef>
          </c:xVal>
          <c:yVal>
            <c:numRef>
              <c:f>'106-2'!$C$3:$C$12</c:f>
              <c:numCache/>
            </c:numRef>
          </c:yVal>
          <c:smooth val="0"/>
        </c:ser>
        <c:axId val="23195865"/>
        <c:axId val="7436194"/>
      </c:scatterChart>
      <c:valAx>
        <c:axId val="2319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36194"/>
        <c:crosses val="autoZero"/>
        <c:crossBetween val="midCat"/>
        <c:dispUnits/>
      </c:valAx>
      <c:valAx>
        <c:axId val="74361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958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-0.0145"/>
          <c:w val="0.938"/>
          <c:h val="0.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'130-16'!$C$2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'130-16'!$B$3:$B$9</c:f>
              <c:numCache/>
            </c:numRef>
          </c:xVal>
          <c:yVal>
            <c:numRef>
              <c:f>'130-16'!$C$3:$C$9</c:f>
              <c:numCache/>
            </c:numRef>
          </c:yVal>
          <c:smooth val="0"/>
        </c:ser>
        <c:axId val="66925747"/>
        <c:axId val="65460812"/>
      </c:scatterChart>
      <c:valAx>
        <c:axId val="6692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0812"/>
        <c:crosses val="autoZero"/>
        <c:crossBetween val="midCat"/>
        <c:dispUnits/>
      </c:valAx>
      <c:valAx>
        <c:axId val="65460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257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171450</xdr:rowOff>
    </xdr:from>
    <xdr:to>
      <xdr:col>12</xdr:col>
      <xdr:colOff>152400</xdr:colOff>
      <xdr:row>16</xdr:row>
      <xdr:rowOff>57150</xdr:rowOff>
    </xdr:to>
    <xdr:graphicFrame>
      <xdr:nvGraphicFramePr>
        <xdr:cNvPr id="1" name="Chart 2"/>
        <xdr:cNvGraphicFramePr/>
      </xdr:nvGraphicFramePr>
      <xdr:xfrm>
        <a:off x="2895600" y="361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142875</xdr:rowOff>
    </xdr:from>
    <xdr:to>
      <xdr:col>9</xdr:col>
      <xdr:colOff>390525</xdr:colOff>
      <xdr:row>11</xdr:row>
      <xdr:rowOff>104775</xdr:rowOff>
    </xdr:to>
    <xdr:graphicFrame>
      <xdr:nvGraphicFramePr>
        <xdr:cNvPr id="1" name="Chart 2"/>
        <xdr:cNvGraphicFramePr/>
      </xdr:nvGraphicFramePr>
      <xdr:xfrm>
        <a:off x="2971800" y="142875"/>
        <a:ext cx="29051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3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vmlDrawing" Target="../drawings/vmlDrawing4.v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30" sqref="G30"/>
    </sheetView>
  </sheetViews>
  <sheetFormatPr defaultColWidth="9.140625" defaultRowHeight="15"/>
  <sheetData>
    <row r="1" ht="15">
      <c r="A1" s="1" t="s">
        <v>0</v>
      </c>
    </row>
    <row r="2" spans="2:3" ht="15">
      <c r="B2" s="4" t="s">
        <v>1</v>
      </c>
      <c r="C2" s="4" t="s">
        <v>2</v>
      </c>
    </row>
    <row r="3" spans="2:5" ht="15">
      <c r="B3">
        <v>10</v>
      </c>
      <c r="C3">
        <v>120</v>
      </c>
      <c r="E3" s="1" t="s">
        <v>4</v>
      </c>
    </row>
    <row r="4" spans="2:3" ht="15">
      <c r="B4">
        <v>14</v>
      </c>
      <c r="C4">
        <v>130</v>
      </c>
    </row>
    <row r="5" spans="2:3" ht="15">
      <c r="B5">
        <v>16</v>
      </c>
      <c r="C5">
        <v>170</v>
      </c>
    </row>
    <row r="6" spans="2:3" ht="15">
      <c r="B6">
        <v>12</v>
      </c>
      <c r="C6">
        <v>150</v>
      </c>
    </row>
    <row r="7" spans="2:3" ht="15">
      <c r="B7">
        <v>20</v>
      </c>
      <c r="C7">
        <v>200</v>
      </c>
    </row>
    <row r="8" spans="2:3" ht="15">
      <c r="B8">
        <v>18</v>
      </c>
      <c r="C8">
        <v>180</v>
      </c>
    </row>
    <row r="9" spans="2:3" ht="15">
      <c r="B9">
        <v>16</v>
      </c>
      <c r="C9">
        <v>190</v>
      </c>
    </row>
    <row r="10" spans="2:3" ht="15">
      <c r="B10">
        <v>14</v>
      </c>
      <c r="C10">
        <v>150</v>
      </c>
    </row>
    <row r="11" spans="2:3" ht="15">
      <c r="B11">
        <v>16</v>
      </c>
      <c r="C11">
        <v>160</v>
      </c>
    </row>
    <row r="12" spans="2:3" ht="15">
      <c r="B12">
        <v>18</v>
      </c>
      <c r="C12">
        <v>200</v>
      </c>
    </row>
    <row r="18" ht="15">
      <c r="B18" t="s">
        <v>3</v>
      </c>
    </row>
    <row r="20" spans="1:6" ht="18">
      <c r="A20" s="1" t="s">
        <v>5</v>
      </c>
      <c r="B20" s="4" t="s">
        <v>1</v>
      </c>
      <c r="C20" s="4" t="s">
        <v>2</v>
      </c>
      <c r="D20" s="4" t="s">
        <v>6</v>
      </c>
      <c r="E20" s="4" t="s">
        <v>7</v>
      </c>
      <c r="F20" s="4" t="s">
        <v>8</v>
      </c>
    </row>
    <row r="21" spans="2:6" ht="15">
      <c r="B21">
        <v>10</v>
      </c>
      <c r="C21">
        <v>120</v>
      </c>
      <c r="D21">
        <f>B21*C21</f>
        <v>1200</v>
      </c>
      <c r="E21">
        <f>B21^2</f>
        <v>100</v>
      </c>
      <c r="F21">
        <f>C21^2</f>
        <v>14400</v>
      </c>
    </row>
    <row r="22" spans="2:6" ht="15">
      <c r="B22">
        <v>14</v>
      </c>
      <c r="C22">
        <v>130</v>
      </c>
      <c r="D22">
        <f aca="true" t="shared" si="0" ref="D22:D30">B22*C22</f>
        <v>1820</v>
      </c>
      <c r="E22">
        <f aca="true" t="shared" si="1" ref="E22:E30">B22^2</f>
        <v>196</v>
      </c>
      <c r="F22">
        <f aca="true" t="shared" si="2" ref="F22:F30">C22^2</f>
        <v>16900</v>
      </c>
    </row>
    <row r="23" spans="2:6" ht="15">
      <c r="B23">
        <v>16</v>
      </c>
      <c r="C23">
        <v>170</v>
      </c>
      <c r="D23">
        <f t="shared" si="0"/>
        <v>2720</v>
      </c>
      <c r="E23">
        <f t="shared" si="1"/>
        <v>256</v>
      </c>
      <c r="F23">
        <f t="shared" si="2"/>
        <v>28900</v>
      </c>
    </row>
    <row r="24" spans="2:6" ht="15">
      <c r="B24">
        <v>12</v>
      </c>
      <c r="C24">
        <v>150</v>
      </c>
      <c r="D24">
        <f t="shared" si="0"/>
        <v>1800</v>
      </c>
      <c r="E24">
        <f t="shared" si="1"/>
        <v>144</v>
      </c>
      <c r="F24">
        <f t="shared" si="2"/>
        <v>22500</v>
      </c>
    </row>
    <row r="25" spans="2:9" ht="15">
      <c r="B25">
        <v>20</v>
      </c>
      <c r="C25">
        <v>200</v>
      </c>
      <c r="D25">
        <f t="shared" si="0"/>
        <v>4000</v>
      </c>
      <c r="E25">
        <f t="shared" si="1"/>
        <v>400</v>
      </c>
      <c r="F25">
        <f t="shared" si="2"/>
        <v>40000</v>
      </c>
      <c r="H25" s="10" t="s">
        <v>10</v>
      </c>
      <c r="I25">
        <f>(10*D31-B31*C31)/SQRT((10*E31-B31^2)*(10*F31-C31^2))</f>
        <v>0.8899225668230346</v>
      </c>
    </row>
    <row r="26" spans="2:6" ht="15">
      <c r="B26">
        <v>18</v>
      </c>
      <c r="C26">
        <v>180</v>
      </c>
      <c r="D26">
        <f t="shared" si="0"/>
        <v>3240</v>
      </c>
      <c r="E26">
        <f t="shared" si="1"/>
        <v>324</v>
      </c>
      <c r="F26">
        <f t="shared" si="2"/>
        <v>32400</v>
      </c>
    </row>
    <row r="27" spans="2:6" ht="15">
      <c r="B27">
        <v>16</v>
      </c>
      <c r="C27">
        <v>190</v>
      </c>
      <c r="D27">
        <f t="shared" si="0"/>
        <v>3040</v>
      </c>
      <c r="E27">
        <f t="shared" si="1"/>
        <v>256</v>
      </c>
      <c r="F27">
        <f t="shared" si="2"/>
        <v>36100</v>
      </c>
    </row>
    <row r="28" spans="2:6" ht="15">
      <c r="B28">
        <v>14</v>
      </c>
      <c r="C28">
        <v>150</v>
      </c>
      <c r="D28">
        <f t="shared" si="0"/>
        <v>2100</v>
      </c>
      <c r="E28">
        <f t="shared" si="1"/>
        <v>196</v>
      </c>
      <c r="F28">
        <f t="shared" si="2"/>
        <v>22500</v>
      </c>
    </row>
    <row r="29" spans="2:6" ht="15">
      <c r="B29">
        <v>16</v>
      </c>
      <c r="C29">
        <v>160</v>
      </c>
      <c r="D29">
        <f t="shared" si="0"/>
        <v>2560</v>
      </c>
      <c r="E29">
        <f t="shared" si="1"/>
        <v>256</v>
      </c>
      <c r="F29">
        <f t="shared" si="2"/>
        <v>25600</v>
      </c>
    </row>
    <row r="30" spans="2:6" ht="15">
      <c r="B30" s="5">
        <v>18</v>
      </c>
      <c r="C30" s="5">
        <v>200</v>
      </c>
      <c r="D30" s="5">
        <f t="shared" si="0"/>
        <v>3600</v>
      </c>
      <c r="E30" s="5">
        <f t="shared" si="1"/>
        <v>324</v>
      </c>
      <c r="F30" s="5">
        <f t="shared" si="2"/>
        <v>40000</v>
      </c>
    </row>
    <row r="31" spans="1:6" ht="15">
      <c r="A31" t="s">
        <v>9</v>
      </c>
      <c r="B31">
        <f>SUM(B21:B30)</f>
        <v>154</v>
      </c>
      <c r="C31">
        <f>SUM(C21:C30)</f>
        <v>1650</v>
      </c>
      <c r="D31">
        <f>SUM(D21:D30)</f>
        <v>26080</v>
      </c>
      <c r="E31">
        <f>SUM(E21:E30)</f>
        <v>2452</v>
      </c>
      <c r="F31">
        <f>SUM(F21:F30)</f>
        <v>279300</v>
      </c>
    </row>
  </sheetData>
  <sheetProtection/>
  <printOptions/>
  <pageMargins left="0.7" right="0.7" top="0.75" bottom="0.75" header="0.3" footer="0.3"/>
  <pageSetup horizontalDpi="600" verticalDpi="600" orientation="landscape" r:id="rId4"/>
  <drawing r:id="rId3"/>
  <legacyDrawing r:id="rId2"/>
  <oleObjects>
    <oleObject progId="Equation.3" shapeId="707983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8">
      <selection activeCell="E33" sqref="E33"/>
    </sheetView>
  </sheetViews>
  <sheetFormatPr defaultColWidth="9.140625" defaultRowHeight="15"/>
  <cols>
    <col min="4" max="4" width="9.421875" style="0" bestFit="1" customWidth="1"/>
    <col min="6" max="6" width="12.00390625" style="0" bestFit="1" customWidth="1"/>
    <col min="8" max="8" width="11.7109375" style="0" bestFit="1" customWidth="1"/>
    <col min="12" max="12" width="10.00390625" style="0" bestFit="1" customWidth="1"/>
  </cols>
  <sheetData>
    <row r="1" ht="15">
      <c r="A1" s="1">
        <v>10</v>
      </c>
    </row>
    <row r="2" spans="2:15" ht="18">
      <c r="B2" s="25" t="s">
        <v>113</v>
      </c>
      <c r="C2" s="25" t="s">
        <v>112</v>
      </c>
      <c r="D2" s="4" t="s">
        <v>109</v>
      </c>
      <c r="E2" s="20" t="s">
        <v>110</v>
      </c>
      <c r="F2" s="20" t="s">
        <v>111</v>
      </c>
      <c r="N2" t="s">
        <v>114</v>
      </c>
      <c r="O2" t="s">
        <v>115</v>
      </c>
    </row>
    <row r="3" spans="2:14" ht="15">
      <c r="B3">
        <v>-0.3</v>
      </c>
      <c r="C3">
        <v>0.5</v>
      </c>
      <c r="D3">
        <f>B3*C3</f>
        <v>-0.15</v>
      </c>
      <c r="E3">
        <f>C3^2</f>
        <v>0.25</v>
      </c>
      <c r="F3">
        <f>B3^2</f>
        <v>0.09</v>
      </c>
      <c r="M3" t="s">
        <v>114</v>
      </c>
      <c r="N3">
        <v>1</v>
      </c>
    </row>
    <row r="4" spans="2:15" ht="15">
      <c r="B4">
        <v>-5.7</v>
      </c>
      <c r="C4">
        <v>15.7</v>
      </c>
      <c r="D4">
        <f aca="true" t="shared" si="0" ref="D4:D12">B4*C4</f>
        <v>-89.49</v>
      </c>
      <c r="E4">
        <f aca="true" t="shared" si="1" ref="E4:E12">C4^2</f>
        <v>246.48999999999998</v>
      </c>
      <c r="F4">
        <f aca="true" t="shared" si="2" ref="F4:F12">B4^2</f>
        <v>32.49</v>
      </c>
      <c r="M4" t="s">
        <v>115</v>
      </c>
      <c r="N4">
        <v>0.2180256711547301</v>
      </c>
      <c r="O4">
        <v>1</v>
      </c>
    </row>
    <row r="5" spans="2:6" ht="15">
      <c r="B5">
        <v>-27.5</v>
      </c>
      <c r="C5">
        <v>147.7</v>
      </c>
      <c r="D5">
        <f t="shared" si="0"/>
        <v>-4061.7499999999995</v>
      </c>
      <c r="E5">
        <f t="shared" si="1"/>
        <v>21815.289999999997</v>
      </c>
      <c r="F5">
        <f t="shared" si="2"/>
        <v>756.25</v>
      </c>
    </row>
    <row r="6" spans="2:6" ht="15">
      <c r="B6">
        <v>-124.5</v>
      </c>
      <c r="C6">
        <v>609.8</v>
      </c>
      <c r="D6">
        <f t="shared" si="0"/>
        <v>-75920.09999999999</v>
      </c>
      <c r="E6">
        <f t="shared" si="1"/>
        <v>371856.0399999999</v>
      </c>
      <c r="F6">
        <f t="shared" si="2"/>
        <v>15500.25</v>
      </c>
    </row>
    <row r="7" spans="2:6" ht="15">
      <c r="B7">
        <v>-719.5</v>
      </c>
      <c r="C7">
        <v>1639.8</v>
      </c>
      <c r="D7">
        <f t="shared" si="0"/>
        <v>-1179836.0999999999</v>
      </c>
      <c r="E7">
        <f t="shared" si="1"/>
        <v>2688944.04</v>
      </c>
      <c r="F7">
        <f t="shared" si="2"/>
        <v>517680.25</v>
      </c>
    </row>
    <row r="8" spans="2:6" ht="15">
      <c r="B8">
        <v>-1411.2</v>
      </c>
      <c r="C8">
        <v>2761.9</v>
      </c>
      <c r="D8">
        <f t="shared" si="0"/>
        <v>-3897593.2800000003</v>
      </c>
      <c r="E8">
        <f t="shared" si="1"/>
        <v>7628091.61</v>
      </c>
      <c r="F8">
        <f t="shared" si="2"/>
        <v>1991485.4400000002</v>
      </c>
    </row>
    <row r="9" spans="2:6" ht="15">
      <c r="B9">
        <v>-567.3</v>
      </c>
      <c r="C9">
        <v>3122.9</v>
      </c>
      <c r="D9">
        <f t="shared" si="0"/>
        <v>-1771621.17</v>
      </c>
      <c r="E9">
        <f t="shared" si="1"/>
        <v>9752504.41</v>
      </c>
      <c r="F9">
        <f t="shared" si="2"/>
        <v>321829.2899999999</v>
      </c>
    </row>
    <row r="10" spans="2:6" ht="15">
      <c r="B10">
        <v>-149.1</v>
      </c>
      <c r="C10">
        <v>3932.9</v>
      </c>
      <c r="D10">
        <f t="shared" si="0"/>
        <v>-586395.39</v>
      </c>
      <c r="E10">
        <f t="shared" si="1"/>
        <v>15467702.41</v>
      </c>
      <c r="F10">
        <f t="shared" si="2"/>
        <v>22230.809999999998</v>
      </c>
    </row>
    <row r="11" spans="2:6" ht="15">
      <c r="B11">
        <v>35.3</v>
      </c>
      <c r="C11">
        <v>5263.7</v>
      </c>
      <c r="D11">
        <f t="shared" si="0"/>
        <v>185808.61</v>
      </c>
      <c r="E11">
        <f t="shared" si="1"/>
        <v>27706537.689999998</v>
      </c>
      <c r="F11">
        <f t="shared" si="2"/>
        <v>1246.0899999999997</v>
      </c>
    </row>
    <row r="12" spans="2:6" ht="15">
      <c r="B12" s="5">
        <v>588.5</v>
      </c>
      <c r="C12" s="5">
        <v>6921.1</v>
      </c>
      <c r="D12" s="5">
        <f t="shared" si="0"/>
        <v>4073067.35</v>
      </c>
      <c r="E12" s="5">
        <f t="shared" si="1"/>
        <v>47901625.21000001</v>
      </c>
      <c r="F12" s="5">
        <f t="shared" si="2"/>
        <v>346332.25</v>
      </c>
    </row>
    <row r="13" spans="1:6" ht="15">
      <c r="A13" t="s">
        <v>9</v>
      </c>
      <c r="B13">
        <f>SUM(B3:B12)</f>
        <v>-2381.2999999999997</v>
      </c>
      <c r="C13">
        <f>SUM(C3:C12)</f>
        <v>24416</v>
      </c>
      <c r="D13">
        <f>SUM(D3:D12)</f>
        <v>-3256641.4699999993</v>
      </c>
      <c r="E13">
        <f>SUM(E3:E12)</f>
        <v>111539323.44000001</v>
      </c>
      <c r="F13">
        <f>SUM(F3:F12)</f>
        <v>3217093.21</v>
      </c>
    </row>
    <row r="17" ht="15">
      <c r="F17">
        <f>(10*D13-B13*C13)/(SQRT((10*E13-C13^2)*(10*F13-B13^2)))</f>
        <v>0.2180256711547301</v>
      </c>
    </row>
    <row r="21" ht="16.5">
      <c r="A21" t="s">
        <v>138</v>
      </c>
    </row>
    <row r="22" ht="16.5">
      <c r="A22" s="26" t="s">
        <v>139</v>
      </c>
    </row>
    <row r="24" ht="15">
      <c r="D24">
        <f>F17/SQRT((1-F17^2)/8)</f>
        <v>0.6318706116483336</v>
      </c>
    </row>
    <row r="27" spans="1:2" ht="15">
      <c r="A27" s="9" t="s">
        <v>140</v>
      </c>
      <c r="B27">
        <f>TINV(0.1,8)</f>
        <v>1.8595480375308981</v>
      </c>
    </row>
  </sheetData>
  <sheetProtection/>
  <printOptions/>
  <pageMargins left="0.7" right="0.7" top="0.75" bottom="0.75" header="0.3" footer="0.3"/>
  <pageSetup horizontalDpi="600" verticalDpi="600" orientation="portrait" r:id="rId4"/>
  <legacyDrawing r:id="rId3"/>
  <oleObjects>
    <oleObject progId="Equation.3" shapeId="70798320" r:id="rId1"/>
    <oleObject progId="Equation.3" shapeId="7079830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G30" sqref="G30"/>
    </sheetView>
  </sheetViews>
  <sheetFormatPr defaultColWidth="9.140625" defaultRowHeight="15"/>
  <sheetData>
    <row r="1" ht="15">
      <c r="A1" s="1" t="s">
        <v>11</v>
      </c>
    </row>
    <row r="2" spans="2:5" ht="15">
      <c r="B2" s="4" t="s">
        <v>1</v>
      </c>
      <c r="C2" s="4" t="s">
        <v>2</v>
      </c>
      <c r="E2" s="1" t="s">
        <v>4</v>
      </c>
    </row>
    <row r="3" spans="2:3" ht="15">
      <c r="B3">
        <v>1</v>
      </c>
      <c r="C3">
        <v>16</v>
      </c>
    </row>
    <row r="4" spans="2:3" ht="15">
      <c r="B4">
        <v>7</v>
      </c>
      <c r="C4">
        <v>50</v>
      </c>
    </row>
    <row r="5" spans="2:3" ht="15">
      <c r="B5">
        <v>3</v>
      </c>
      <c r="C5">
        <v>22</v>
      </c>
    </row>
    <row r="6" spans="2:3" ht="15">
      <c r="B6">
        <v>8</v>
      </c>
      <c r="C6">
        <v>59</v>
      </c>
    </row>
    <row r="7" spans="2:3" ht="15">
      <c r="B7">
        <v>11</v>
      </c>
      <c r="C7">
        <v>63</v>
      </c>
    </row>
    <row r="8" spans="2:3" ht="15">
      <c r="B8">
        <v>5</v>
      </c>
      <c r="C8">
        <v>46</v>
      </c>
    </row>
    <row r="9" spans="2:3" ht="15">
      <c r="B9">
        <v>4</v>
      </c>
      <c r="C9">
        <v>43</v>
      </c>
    </row>
    <row r="13" ht="15">
      <c r="E13" t="s">
        <v>12</v>
      </c>
    </row>
    <row r="14" ht="15">
      <c r="A14" s="1" t="s">
        <v>5</v>
      </c>
    </row>
    <row r="15" spans="2:6" ht="18">
      <c r="B15" s="4" t="s">
        <v>1</v>
      </c>
      <c r="C15" s="4" t="s">
        <v>2</v>
      </c>
      <c r="D15" s="4" t="s">
        <v>6</v>
      </c>
      <c r="E15" s="4" t="s">
        <v>7</v>
      </c>
      <c r="F15" s="4" t="s">
        <v>8</v>
      </c>
    </row>
    <row r="16" spans="2:6" ht="15">
      <c r="B16">
        <v>1</v>
      </c>
      <c r="C16">
        <v>16</v>
      </c>
      <c r="D16">
        <f>B16*C16</f>
        <v>16</v>
      </c>
      <c r="E16">
        <f>B16^2</f>
        <v>1</v>
      </c>
      <c r="F16">
        <f>C16^2</f>
        <v>256</v>
      </c>
    </row>
    <row r="17" spans="2:6" ht="15">
      <c r="B17">
        <v>7</v>
      </c>
      <c r="C17">
        <v>50</v>
      </c>
      <c r="D17">
        <f aca="true" t="shared" si="0" ref="D17:D22">B17*C17</f>
        <v>350</v>
      </c>
      <c r="E17">
        <f aca="true" t="shared" si="1" ref="E17:E22">B17^2</f>
        <v>49</v>
      </c>
      <c r="F17">
        <f aca="true" t="shared" si="2" ref="F17:F22">C17^2</f>
        <v>2500</v>
      </c>
    </row>
    <row r="18" spans="2:6" ht="15">
      <c r="B18">
        <v>3</v>
      </c>
      <c r="C18">
        <v>22</v>
      </c>
      <c r="D18">
        <f t="shared" si="0"/>
        <v>66</v>
      </c>
      <c r="E18">
        <f t="shared" si="1"/>
        <v>9</v>
      </c>
      <c r="F18">
        <f t="shared" si="2"/>
        <v>484</v>
      </c>
    </row>
    <row r="19" spans="2:6" ht="15">
      <c r="B19">
        <v>8</v>
      </c>
      <c r="C19">
        <v>59</v>
      </c>
      <c r="D19">
        <f t="shared" si="0"/>
        <v>472</v>
      </c>
      <c r="E19">
        <f t="shared" si="1"/>
        <v>64</v>
      </c>
      <c r="F19">
        <f t="shared" si="2"/>
        <v>3481</v>
      </c>
    </row>
    <row r="20" spans="2:6" ht="15">
      <c r="B20">
        <v>11</v>
      </c>
      <c r="C20">
        <v>63</v>
      </c>
      <c r="D20">
        <f t="shared" si="0"/>
        <v>693</v>
      </c>
      <c r="E20">
        <f t="shared" si="1"/>
        <v>121</v>
      </c>
      <c r="F20">
        <f t="shared" si="2"/>
        <v>3969</v>
      </c>
    </row>
    <row r="21" spans="2:6" ht="15">
      <c r="B21">
        <v>5</v>
      </c>
      <c r="C21">
        <v>46</v>
      </c>
      <c r="D21">
        <f t="shared" si="0"/>
        <v>230</v>
      </c>
      <c r="E21">
        <f t="shared" si="1"/>
        <v>25</v>
      </c>
      <c r="F21">
        <f t="shared" si="2"/>
        <v>2116</v>
      </c>
    </row>
    <row r="22" spans="2:6" ht="15">
      <c r="B22" s="5">
        <v>4</v>
      </c>
      <c r="C22" s="5">
        <v>43</v>
      </c>
      <c r="D22" s="5">
        <f t="shared" si="0"/>
        <v>172</v>
      </c>
      <c r="E22" s="5">
        <f t="shared" si="1"/>
        <v>16</v>
      </c>
      <c r="F22" s="5">
        <f t="shared" si="2"/>
        <v>1849</v>
      </c>
    </row>
    <row r="23" spans="1:6" ht="15">
      <c r="A23" t="s">
        <v>9</v>
      </c>
      <c r="B23">
        <f>SUM(B16:B22)</f>
        <v>39</v>
      </c>
      <c r="C23">
        <f>SUM(C16:C22)</f>
        <v>299</v>
      </c>
      <c r="D23">
        <f>SUM(D16:D22)</f>
        <v>1999</v>
      </c>
      <c r="E23">
        <f>SUM(E16:E22)</f>
        <v>285</v>
      </c>
      <c r="F23">
        <f>SUM(F16:F22)</f>
        <v>14655</v>
      </c>
    </row>
    <row r="29" spans="1:4" ht="15">
      <c r="A29" s="3" t="s">
        <v>13</v>
      </c>
      <c r="B29">
        <f>(D23-7*B23/7*C23/7)/(E23-7*(B23/7)^2)</f>
        <v>4.919831223628691</v>
      </c>
      <c r="D29" s="9" t="s">
        <v>102</v>
      </c>
    </row>
    <row r="30" ht="15">
      <c r="E30" t="s">
        <v>103</v>
      </c>
    </row>
    <row r="33" spans="1:4" ht="15">
      <c r="A33" s="3" t="s">
        <v>14</v>
      </c>
      <c r="B33">
        <f>C23/7-B29*B23/7</f>
        <v>15.303797468354439</v>
      </c>
      <c r="D33" s="9" t="s">
        <v>104</v>
      </c>
    </row>
    <row r="35" spans="1:4" ht="15">
      <c r="A35" s="9" t="s">
        <v>37</v>
      </c>
      <c r="D35" t="s">
        <v>38</v>
      </c>
    </row>
    <row r="37" spans="1:2" ht="18">
      <c r="A37" s="1" t="s">
        <v>39</v>
      </c>
      <c r="B37" t="s">
        <v>40</v>
      </c>
    </row>
    <row r="42" spans="2:5" ht="18">
      <c r="B42" s="11" t="s">
        <v>41</v>
      </c>
      <c r="C42">
        <f>(B33*C23+B29*D23-7*(C23/7)^2)/(F23-7*(C23/7)^2)</f>
        <v>0.8702250010241281</v>
      </c>
      <c r="E42" t="s">
        <v>105</v>
      </c>
    </row>
    <row r="44" spans="1:2" ht="16.5">
      <c r="A44" s="1" t="s">
        <v>42</v>
      </c>
      <c r="B44" t="s">
        <v>44</v>
      </c>
    </row>
    <row r="45" ht="16.5">
      <c r="B45" t="s">
        <v>45</v>
      </c>
    </row>
    <row r="47" spans="2:3" ht="15">
      <c r="B47" s="3" t="s">
        <v>43</v>
      </c>
      <c r="C47">
        <f>SQRT(C42)/SQRT((1-C42)/(5))</f>
        <v>5.790355967175622</v>
      </c>
    </row>
    <row r="49" spans="4:7" ht="15">
      <c r="D49" t="s">
        <v>46</v>
      </c>
      <c r="G49">
        <f>TINV(0.01,5)</f>
        <v>4.032142983555228</v>
      </c>
    </row>
    <row r="51" ht="15">
      <c r="B51" t="s">
        <v>47</v>
      </c>
    </row>
    <row r="53" spans="1:2" ht="16.5">
      <c r="A53" s="1" t="s">
        <v>48</v>
      </c>
      <c r="B53" t="s">
        <v>50</v>
      </c>
    </row>
    <row r="54" ht="16.5">
      <c r="B54" t="s">
        <v>49</v>
      </c>
    </row>
    <row r="55" ht="15">
      <c r="B55" s="9" t="s">
        <v>51</v>
      </c>
    </row>
    <row r="57" ht="16.5">
      <c r="G57" t="s">
        <v>52</v>
      </c>
    </row>
    <row r="61" spans="2:3" ht="16.5">
      <c r="B61" s="2" t="s">
        <v>53</v>
      </c>
      <c r="C61">
        <f>SQRT((F23-B33*C23-B29*D23)/5)</f>
        <v>6.991737136481469</v>
      </c>
    </row>
    <row r="66" spans="2:3" ht="16.5">
      <c r="B66" s="2" t="s">
        <v>54</v>
      </c>
      <c r="C66">
        <f>C61/SQRT((E23-7*(B23/7)^2))</f>
        <v>0.8496595462383031</v>
      </c>
    </row>
    <row r="68" spans="2:4" ht="16.5">
      <c r="B68" s="2" t="s">
        <v>55</v>
      </c>
      <c r="D68">
        <f>B29/C66</f>
        <v>5.790355967175624</v>
      </c>
    </row>
    <row r="70" spans="4:7" ht="15">
      <c r="D70" t="s">
        <v>56</v>
      </c>
      <c r="G70">
        <f>G49</f>
        <v>4.032142983555228</v>
      </c>
    </row>
    <row r="72" ht="15">
      <c r="B72" t="s">
        <v>47</v>
      </c>
    </row>
    <row r="74" ht="15">
      <c r="B74" t="s">
        <v>57</v>
      </c>
    </row>
    <row r="75" ht="15">
      <c r="B75" t="s">
        <v>58</v>
      </c>
    </row>
    <row r="76" ht="15">
      <c r="B76" t="s">
        <v>59</v>
      </c>
    </row>
  </sheetData>
  <sheetProtection/>
  <printOptions/>
  <pageMargins left="0.7" right="0.7" top="0.75" bottom="0.75" header="0.3" footer="0.3"/>
  <pageSetup horizontalDpi="600" verticalDpi="600" orientation="portrait" r:id="rId9"/>
  <drawing r:id="rId8"/>
  <legacyDrawing r:id="rId7"/>
  <oleObjects>
    <oleObject progId="Equation.3" shapeId="70798318" r:id="rId1"/>
    <oleObject progId="Equation.3" shapeId="70798317" r:id="rId2"/>
    <oleObject progId="Equation.3" shapeId="70798316" r:id="rId3"/>
    <oleObject progId="Equation.3" shapeId="70798319" r:id="rId4"/>
    <oleObject progId="Equation.3" shapeId="70798315" r:id="rId5"/>
    <oleObject progId="Equation.3" shapeId="70798314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30" sqref="G30"/>
    </sheetView>
  </sheetViews>
  <sheetFormatPr defaultColWidth="9.140625" defaultRowHeight="15"/>
  <sheetData>
    <row r="1" ht="15">
      <c r="A1" s="1" t="s">
        <v>4</v>
      </c>
    </row>
    <row r="2" ht="15">
      <c r="A2" t="s">
        <v>116</v>
      </c>
    </row>
    <row r="4" ht="15">
      <c r="A4" s="1" t="s">
        <v>5</v>
      </c>
    </row>
    <row r="5" ht="16.5">
      <c r="A5" t="s">
        <v>125</v>
      </c>
    </row>
    <row r="6" spans="1:7" ht="16.5">
      <c r="A6" t="s">
        <v>124</v>
      </c>
      <c r="C6" s="9" t="s">
        <v>119</v>
      </c>
      <c r="E6" t="s">
        <v>120</v>
      </c>
      <c r="G6">
        <f>10.12/-3.12</f>
        <v>-3.243589743589743</v>
      </c>
    </row>
    <row r="7" ht="15">
      <c r="A7" s="26" t="s">
        <v>117</v>
      </c>
    </row>
    <row r="8" spans="1:7" ht="16.5">
      <c r="A8" s="9" t="s">
        <v>118</v>
      </c>
      <c r="C8" t="s">
        <v>126</v>
      </c>
      <c r="G8">
        <f>-TINV(0.02,49)</f>
        <v>-2.4048917595376684</v>
      </c>
    </row>
    <row r="10" ht="15">
      <c r="C10" t="s">
        <v>121</v>
      </c>
    </row>
    <row r="11" ht="15">
      <c r="C11" t="s">
        <v>122</v>
      </c>
    </row>
    <row r="12" ht="15">
      <c r="C12" t="s">
        <v>123</v>
      </c>
    </row>
    <row r="13" ht="15">
      <c r="C13" t="s">
        <v>127</v>
      </c>
    </row>
    <row r="14" ht="15">
      <c r="C14" t="s">
        <v>128</v>
      </c>
    </row>
    <row r="15" ht="15">
      <c r="C15" t="s">
        <v>129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5" max="5" width="9.421875" style="0" bestFit="1" customWidth="1"/>
  </cols>
  <sheetData>
    <row r="1" ht="15">
      <c r="A1" s="1"/>
    </row>
    <row r="2" spans="1:4" ht="15">
      <c r="A2" t="s">
        <v>130</v>
      </c>
      <c r="D2">
        <v>25.25</v>
      </c>
    </row>
    <row r="4" spans="1:4" ht="15">
      <c r="A4" t="s">
        <v>131</v>
      </c>
      <c r="D4">
        <v>99645</v>
      </c>
    </row>
    <row r="6" spans="1:4" ht="15">
      <c r="A6" t="s">
        <v>141</v>
      </c>
      <c r="D6">
        <v>18</v>
      </c>
    </row>
    <row r="7" spans="1:4" ht="15">
      <c r="A7" t="s">
        <v>132</v>
      </c>
      <c r="D7">
        <v>52</v>
      </c>
    </row>
    <row r="9" spans="1:4" ht="15">
      <c r="A9" s="1" t="s">
        <v>4</v>
      </c>
      <c r="B9" t="s">
        <v>133</v>
      </c>
      <c r="D9">
        <f>200+150*48</f>
        <v>7400</v>
      </c>
    </row>
    <row r="11" ht="15">
      <c r="A11" s="1" t="s">
        <v>65</v>
      </c>
    </row>
    <row r="12" ht="15">
      <c r="E12">
        <f>E15*SQRT(1/18+((52-48)^2)/D4)</f>
        <v>0.29652489048911085</v>
      </c>
    </row>
    <row r="14" ht="18.75">
      <c r="B14" s="27" t="s">
        <v>134</v>
      </c>
    </row>
    <row r="15" ht="15">
      <c r="E15">
        <f>SQRT(D2/16)</f>
        <v>1.2562344526401112</v>
      </c>
    </row>
    <row r="18" spans="1:2" ht="15">
      <c r="A18" t="s">
        <v>135</v>
      </c>
      <c r="B18">
        <f>D9+TINV(0.05,16)*E12</f>
        <v>7400.628604686699</v>
      </c>
    </row>
    <row r="19" spans="1:2" ht="15">
      <c r="A19" t="s">
        <v>75</v>
      </c>
      <c r="B19">
        <f>D9-TINV(0.05,16)*E12</f>
        <v>7399.371395313301</v>
      </c>
    </row>
    <row r="21" spans="1:5" ht="15">
      <c r="A21" s="1" t="s">
        <v>39</v>
      </c>
      <c r="E21">
        <f>E15*(SQRT(1+1/18+((48-52)^2)/99645))</f>
        <v>1.2907563715432822</v>
      </c>
    </row>
    <row r="24" spans="1:2" ht="15">
      <c r="A24" t="s">
        <v>135</v>
      </c>
      <c r="B24">
        <f>D9+TINV(0.05,16)*E21</f>
        <v>7402.7362812720385</v>
      </c>
    </row>
    <row r="25" spans="1:2" ht="15">
      <c r="A25" t="s">
        <v>75</v>
      </c>
      <c r="B25">
        <f>D9-TINV(0.05,16)*E21</f>
        <v>7397.2637187279615</v>
      </c>
    </row>
    <row r="27" spans="1:2" ht="15">
      <c r="A27" s="1" t="s">
        <v>42</v>
      </c>
      <c r="B27" t="s">
        <v>136</v>
      </c>
    </row>
    <row r="28" ht="15">
      <c r="B28" t="s">
        <v>137</v>
      </c>
    </row>
  </sheetData>
  <sheetProtection/>
  <printOptions/>
  <pageMargins left="0.7" right="0.7" top="0.75" bottom="0.75" header="0.3" footer="0.3"/>
  <pageSetup horizontalDpi="600" verticalDpi="600" orientation="portrait" r:id="rId8"/>
  <legacyDrawing r:id="rId7"/>
  <oleObjects>
    <oleObject progId="Equation.3" shapeId="70798313" r:id="rId1"/>
    <oleObject progId="Equation.3" shapeId="70798312" r:id="rId2"/>
    <oleObject progId="Equation.3" shapeId="70798311" r:id="rId3"/>
    <oleObject progId="Equation.3" shapeId="70798306" r:id="rId4"/>
    <oleObject progId="Equation.3" shapeId="70798305" r:id="rId5"/>
    <oleObject progId="Equation.3" shapeId="70798304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1">
      <selection activeCell="G30" sqref="G30"/>
    </sheetView>
  </sheetViews>
  <sheetFormatPr defaultColWidth="9.140625" defaultRowHeight="15"/>
  <cols>
    <col min="2" max="2" width="10.00390625" style="0" customWidth="1"/>
    <col min="5" max="5" width="7.57421875" style="0" customWidth="1"/>
  </cols>
  <sheetData>
    <row r="1" ht="15">
      <c r="A1" s="1" t="s">
        <v>63</v>
      </c>
    </row>
    <row r="2" spans="2:6" ht="29.25" customHeight="1">
      <c r="B2" s="13" t="s">
        <v>106</v>
      </c>
      <c r="C2" s="24" t="s">
        <v>61</v>
      </c>
      <c r="D2" s="4" t="s">
        <v>108</v>
      </c>
      <c r="F2" t="s">
        <v>15</v>
      </c>
    </row>
    <row r="3" spans="2:4" ht="15.75" thickBot="1">
      <c r="B3">
        <v>11</v>
      </c>
      <c r="C3">
        <v>115</v>
      </c>
      <c r="D3">
        <f>B3^2</f>
        <v>121</v>
      </c>
    </row>
    <row r="4" spans="2:7" ht="15">
      <c r="B4">
        <v>8</v>
      </c>
      <c r="C4">
        <v>60</v>
      </c>
      <c r="D4">
        <f aca="true" t="shared" si="0" ref="D4:D14">B4^2</f>
        <v>64</v>
      </c>
      <c r="F4" s="12" t="s">
        <v>16</v>
      </c>
      <c r="G4" s="12"/>
    </row>
    <row r="5" spans="2:7" ht="15">
      <c r="B5">
        <v>9</v>
      </c>
      <c r="C5">
        <v>80</v>
      </c>
      <c r="D5">
        <f t="shared" si="0"/>
        <v>81</v>
      </c>
      <c r="F5" s="6" t="s">
        <v>17</v>
      </c>
      <c r="G5" s="6">
        <v>0.9592281667885089</v>
      </c>
    </row>
    <row r="6" spans="2:7" ht="15">
      <c r="B6">
        <v>10</v>
      </c>
      <c r="C6">
        <v>90</v>
      </c>
      <c r="D6">
        <f t="shared" si="0"/>
        <v>100</v>
      </c>
      <c r="F6" s="6" t="s">
        <v>18</v>
      </c>
      <c r="G6" s="6">
        <v>0.9201186759604434</v>
      </c>
    </row>
    <row r="7" spans="2:7" ht="15">
      <c r="B7">
        <v>7</v>
      </c>
      <c r="C7">
        <v>55</v>
      </c>
      <c r="D7">
        <f t="shared" si="0"/>
        <v>49</v>
      </c>
      <c r="F7" s="6" t="s">
        <v>19</v>
      </c>
      <c r="G7" s="6">
        <v>0.9121305435564878</v>
      </c>
    </row>
    <row r="8" spans="2:7" ht="15">
      <c r="B8">
        <v>6</v>
      </c>
      <c r="C8">
        <v>65</v>
      </c>
      <c r="D8">
        <f t="shared" si="0"/>
        <v>36</v>
      </c>
      <c r="F8" s="6" t="s">
        <v>20</v>
      </c>
      <c r="G8" s="6">
        <v>7.855422149245523</v>
      </c>
    </row>
    <row r="9" spans="2:7" ht="15.75" thickBot="1">
      <c r="B9">
        <v>8</v>
      </c>
      <c r="C9">
        <v>70</v>
      </c>
      <c r="D9">
        <f t="shared" si="0"/>
        <v>64</v>
      </c>
      <c r="F9" s="7" t="s">
        <v>21</v>
      </c>
      <c r="G9" s="7">
        <v>12</v>
      </c>
    </row>
    <row r="10" spans="2:4" ht="15">
      <c r="B10">
        <v>4</v>
      </c>
      <c r="C10">
        <v>33</v>
      </c>
      <c r="D10">
        <f t="shared" si="0"/>
        <v>16</v>
      </c>
    </row>
    <row r="11" spans="2:6" ht="15.75" thickBot="1">
      <c r="B11">
        <v>10</v>
      </c>
      <c r="C11">
        <v>95</v>
      </c>
      <c r="D11">
        <f t="shared" si="0"/>
        <v>100</v>
      </c>
      <c r="F11" t="s">
        <v>22</v>
      </c>
    </row>
    <row r="12" spans="2:11" ht="15">
      <c r="B12">
        <v>5</v>
      </c>
      <c r="C12">
        <v>50</v>
      </c>
      <c r="D12">
        <f t="shared" si="0"/>
        <v>25</v>
      </c>
      <c r="F12" s="8"/>
      <c r="G12" s="8" t="s">
        <v>27</v>
      </c>
      <c r="H12" s="8" t="s">
        <v>28</v>
      </c>
      <c r="I12" s="8" t="s">
        <v>29</v>
      </c>
      <c r="J12" s="8" t="s">
        <v>30</v>
      </c>
      <c r="K12" s="8" t="s">
        <v>31</v>
      </c>
    </row>
    <row r="13" spans="2:11" ht="15">
      <c r="B13">
        <v>5</v>
      </c>
      <c r="C13">
        <v>40</v>
      </c>
      <c r="D13">
        <f t="shared" si="0"/>
        <v>25</v>
      </c>
      <c r="F13" s="6" t="s">
        <v>23</v>
      </c>
      <c r="G13" s="6">
        <v>1</v>
      </c>
      <c r="H13" s="6">
        <v>7107.840095238095</v>
      </c>
      <c r="I13" s="6">
        <v>7107.840095238095</v>
      </c>
      <c r="J13" s="6">
        <v>115.1857066746675</v>
      </c>
      <c r="K13" s="6">
        <v>8.285311767172759E-07</v>
      </c>
    </row>
    <row r="14" spans="2:11" ht="15">
      <c r="B14" s="5">
        <v>12</v>
      </c>
      <c r="C14" s="5">
        <v>110</v>
      </c>
      <c r="D14" s="5">
        <f t="shared" si="0"/>
        <v>144</v>
      </c>
      <c r="F14" s="6" t="s">
        <v>24</v>
      </c>
      <c r="G14" s="6">
        <v>10</v>
      </c>
      <c r="H14" s="6">
        <v>617.0765714285716</v>
      </c>
      <c r="I14" s="6">
        <v>61.70765714285716</v>
      </c>
      <c r="J14" s="6"/>
      <c r="K14" s="6"/>
    </row>
    <row r="15" spans="1:11" ht="15.75" thickBot="1">
      <c r="A15" t="s">
        <v>70</v>
      </c>
      <c r="B15">
        <f>SUM(B3:B14)</f>
        <v>95</v>
      </c>
      <c r="C15">
        <f>SUM(C3:C14)</f>
        <v>863</v>
      </c>
      <c r="D15">
        <f>SUM(D3:D14)</f>
        <v>825</v>
      </c>
      <c r="F15" s="7" t="s">
        <v>25</v>
      </c>
      <c r="G15" s="7">
        <v>11</v>
      </c>
      <c r="H15" s="7">
        <v>7724.916666666667</v>
      </c>
      <c r="I15" s="7"/>
      <c r="J15" s="7"/>
      <c r="K15" s="7"/>
    </row>
    <row r="16" spans="1:2" ht="15.75" thickBot="1">
      <c r="A16" t="s">
        <v>71</v>
      </c>
      <c r="B16">
        <f>AVERAGE(B3:B14)</f>
        <v>7.916666666666667</v>
      </c>
    </row>
    <row r="17" spans="6:13" ht="15">
      <c r="F17" s="8"/>
      <c r="G17" s="8" t="s">
        <v>32</v>
      </c>
      <c r="H17" s="8" t="s">
        <v>20</v>
      </c>
      <c r="I17" s="8" t="s">
        <v>33</v>
      </c>
      <c r="J17" s="8" t="s">
        <v>34</v>
      </c>
      <c r="K17" s="8" t="s">
        <v>35</v>
      </c>
      <c r="L17" s="8" t="s">
        <v>36</v>
      </c>
      <c r="M17" s="8" t="s">
        <v>62</v>
      </c>
    </row>
    <row r="18" spans="6:13" ht="15">
      <c r="F18" s="6" t="s">
        <v>26</v>
      </c>
      <c r="G18" s="6">
        <v>-6.2457142857143</v>
      </c>
      <c r="H18" s="6">
        <v>7.627680204762289</v>
      </c>
      <c r="I18" s="6">
        <v>-0.8188222523821636</v>
      </c>
      <c r="J18" s="6">
        <v>0.43196818982933616</v>
      </c>
      <c r="K18" s="6">
        <v>-23.241244827548055</v>
      </c>
      <c r="L18" s="6">
        <v>10.749816256119455</v>
      </c>
      <c r="M18" s="6">
        <v>-20.0705879568457</v>
      </c>
    </row>
    <row r="19" spans="6:13" ht="15.75" thickBot="1">
      <c r="F19" s="7" t="s">
        <v>60</v>
      </c>
      <c r="G19" s="7">
        <v>9.87314285714286</v>
      </c>
      <c r="H19" s="7">
        <v>0.9199328458188277</v>
      </c>
      <c r="I19" s="7">
        <v>10.732460420363427</v>
      </c>
      <c r="J19" s="7">
        <v>8.285311767172759E-07</v>
      </c>
      <c r="K19" s="7">
        <v>7.823404750950562</v>
      </c>
      <c r="L19" s="7">
        <v>11.922880963335157</v>
      </c>
      <c r="M19" s="7">
        <v>8.205800357462639</v>
      </c>
    </row>
    <row r="22" spans="1:2" ht="15">
      <c r="A22" s="1" t="s">
        <v>4</v>
      </c>
      <c r="B22" s="9" t="s">
        <v>64</v>
      </c>
    </row>
    <row r="24" ht="15">
      <c r="B24" t="s">
        <v>84</v>
      </c>
    </row>
    <row r="26" spans="1:7" ht="15">
      <c r="A26" s="1" t="s">
        <v>65</v>
      </c>
      <c r="B26" t="s">
        <v>107</v>
      </c>
      <c r="D26" s="9" t="s">
        <v>82</v>
      </c>
      <c r="E26">
        <f>G18+G19*6</f>
        <v>52.99314285714286</v>
      </c>
      <c r="F26" t="s">
        <v>66</v>
      </c>
      <c r="G26" t="s">
        <v>67</v>
      </c>
    </row>
    <row r="28" spans="1:6" ht="26.25">
      <c r="A28" s="1" t="s">
        <v>39</v>
      </c>
      <c r="B28" t="s">
        <v>68</v>
      </c>
      <c r="D28" s="23" t="s">
        <v>98</v>
      </c>
      <c r="F28" t="s">
        <v>99</v>
      </c>
    </row>
    <row r="35" spans="4:5" ht="15">
      <c r="D35" s="9" t="s">
        <v>101</v>
      </c>
      <c r="E35">
        <f>G18+9*G19</f>
        <v>82.61257142857143</v>
      </c>
    </row>
    <row r="36" spans="4:5" ht="16.5">
      <c r="D36" s="14" t="s">
        <v>73</v>
      </c>
      <c r="E36" s="16">
        <f>G8*SQRT(1/G9+(9-B16)^2/(D15-G9*B16^2))</f>
        <v>2.4769949931153206</v>
      </c>
    </row>
    <row r="37" spans="4:5" ht="16.5">
      <c r="D37" s="9" t="s">
        <v>72</v>
      </c>
      <c r="E37">
        <f>TINV(0.1,10)</f>
        <v>1.812461122811676</v>
      </c>
    </row>
    <row r="38" spans="2:9" ht="16.5">
      <c r="B38" t="s">
        <v>85</v>
      </c>
      <c r="D38" s="15"/>
      <c r="E38" s="9" t="s">
        <v>74</v>
      </c>
      <c r="F38" t="s">
        <v>76</v>
      </c>
      <c r="G38">
        <f>E35+E36*E37</f>
        <v>87.10202855499212</v>
      </c>
      <c r="H38" s="15" t="s">
        <v>75</v>
      </c>
      <c r="I38">
        <f>E35-E36*E37</f>
        <v>78.12311430215074</v>
      </c>
    </row>
    <row r="40" spans="1:5" ht="15">
      <c r="A40" s="1" t="s">
        <v>42</v>
      </c>
      <c r="B40" t="s">
        <v>83</v>
      </c>
      <c r="D40" s="15"/>
      <c r="E40" t="s">
        <v>77</v>
      </c>
    </row>
    <row r="42" spans="4:6" ht="15">
      <c r="D42" s="9" t="s">
        <v>82</v>
      </c>
      <c r="E42">
        <f>G18+G19*7</f>
        <v>62.86628571428572</v>
      </c>
      <c r="F42" s="15" t="s">
        <v>78</v>
      </c>
    </row>
    <row r="47" spans="4:5" ht="16.5">
      <c r="D47" s="2" t="s">
        <v>79</v>
      </c>
      <c r="E47" s="16">
        <f>G8*SQRT(1+1/G9+(7-B16)^2/(D15-G9*B16^2))</f>
        <v>8.219554074999248</v>
      </c>
    </row>
    <row r="48" spans="2:9" ht="16.5">
      <c r="B48" t="s">
        <v>85</v>
      </c>
      <c r="E48" s="9" t="s">
        <v>80</v>
      </c>
      <c r="F48" t="s">
        <v>76</v>
      </c>
      <c r="G48">
        <f>E42+E37*E47</f>
        <v>77.76390792207015</v>
      </c>
      <c r="H48" s="15" t="s">
        <v>81</v>
      </c>
      <c r="I48">
        <f>E42-E47*E37</f>
        <v>47.9686635065013</v>
      </c>
    </row>
  </sheetData>
  <sheetProtection/>
  <printOptions/>
  <pageMargins left="0.7" right="0.7" top="0.75" bottom="0.75" header="0.3" footer="0.3"/>
  <pageSetup horizontalDpi="600" verticalDpi="600" orientation="landscape" r:id="rId4"/>
  <legacyDrawing r:id="rId3"/>
  <oleObjects>
    <oleObject progId="Equation.3" shapeId="70798303" r:id="rId1"/>
    <oleObject progId="Equation.3" shapeId="70798302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R24" sqref="R24"/>
    </sheetView>
  </sheetViews>
  <sheetFormatPr defaultColWidth="9.140625" defaultRowHeight="15"/>
  <sheetData>
    <row r="1" spans="1:6" ht="15">
      <c r="A1" s="1" t="s">
        <v>86</v>
      </c>
      <c r="F1" t="s">
        <v>15</v>
      </c>
    </row>
    <row r="2" spans="1:4" ht="18.75" thickBot="1">
      <c r="A2" s="19"/>
      <c r="B2" s="4" t="s">
        <v>2</v>
      </c>
      <c r="C2" s="4" t="s">
        <v>1</v>
      </c>
      <c r="D2" s="20" t="s">
        <v>69</v>
      </c>
    </row>
    <row r="3" spans="1:7" ht="15">
      <c r="A3" s="17"/>
      <c r="B3">
        <v>233</v>
      </c>
      <c r="C3">
        <v>245</v>
      </c>
      <c r="D3">
        <f>C3*C3</f>
        <v>60025</v>
      </c>
      <c r="F3" s="12" t="s">
        <v>16</v>
      </c>
      <c r="G3" s="12"/>
    </row>
    <row r="4" spans="2:7" ht="15">
      <c r="B4">
        <v>10</v>
      </c>
      <c r="C4">
        <v>12</v>
      </c>
      <c r="D4">
        <f aca="true" t="shared" si="0" ref="D4:D13">C4*C4</f>
        <v>144</v>
      </c>
      <c r="F4" s="6" t="s">
        <v>17</v>
      </c>
      <c r="G4" s="6">
        <v>0.9963626458745115</v>
      </c>
    </row>
    <row r="5" spans="2:7" ht="15">
      <c r="B5">
        <v>24</v>
      </c>
      <c r="C5">
        <v>22</v>
      </c>
      <c r="D5">
        <f t="shared" si="0"/>
        <v>484</v>
      </c>
      <c r="F5" s="6" t="s">
        <v>18</v>
      </c>
      <c r="G5" s="6">
        <v>0.9927385220940572</v>
      </c>
    </row>
    <row r="6" spans="2:7" ht="15">
      <c r="B6">
        <v>56</v>
      </c>
      <c r="C6">
        <v>56</v>
      </c>
      <c r="D6">
        <f t="shared" si="0"/>
        <v>3136</v>
      </c>
      <c r="F6" s="6" t="s">
        <v>19</v>
      </c>
      <c r="G6" s="6">
        <v>0.9919316912156191</v>
      </c>
    </row>
    <row r="7" spans="2:7" ht="15">
      <c r="B7">
        <v>78</v>
      </c>
      <c r="C7">
        <v>90</v>
      </c>
      <c r="D7">
        <f t="shared" si="0"/>
        <v>8100</v>
      </c>
      <c r="F7" s="6" t="s">
        <v>20</v>
      </c>
      <c r="G7" s="6">
        <v>9.33324286849462</v>
      </c>
    </row>
    <row r="8" spans="2:7" ht="15.75" thickBot="1">
      <c r="B8">
        <v>102</v>
      </c>
      <c r="C8">
        <v>103</v>
      </c>
      <c r="D8">
        <f t="shared" si="0"/>
        <v>10609</v>
      </c>
      <c r="F8" s="7" t="s">
        <v>21</v>
      </c>
      <c r="G8" s="7">
        <v>11</v>
      </c>
    </row>
    <row r="9" spans="2:4" ht="15">
      <c r="B9">
        <v>90</v>
      </c>
      <c r="C9">
        <v>85</v>
      </c>
      <c r="D9">
        <f t="shared" si="0"/>
        <v>7225</v>
      </c>
    </row>
    <row r="10" spans="2:6" ht="15.75" thickBot="1">
      <c r="B10">
        <v>200</v>
      </c>
      <c r="C10">
        <v>190</v>
      </c>
      <c r="D10">
        <f t="shared" si="0"/>
        <v>36100</v>
      </c>
      <c r="F10" t="s">
        <v>22</v>
      </c>
    </row>
    <row r="11" spans="2:11" ht="15">
      <c r="B11">
        <v>344</v>
      </c>
      <c r="C11">
        <v>320</v>
      </c>
      <c r="D11">
        <f t="shared" si="0"/>
        <v>102400</v>
      </c>
      <c r="F11" s="8"/>
      <c r="G11" s="8" t="s">
        <v>27</v>
      </c>
      <c r="H11" s="8" t="s">
        <v>28</v>
      </c>
      <c r="I11" s="8" t="s">
        <v>29</v>
      </c>
      <c r="J11" s="8" t="s">
        <v>30</v>
      </c>
      <c r="K11" s="8" t="s">
        <v>31</v>
      </c>
    </row>
    <row r="12" spans="2:11" ht="15">
      <c r="B12">
        <v>120</v>
      </c>
      <c r="C12">
        <v>120</v>
      </c>
      <c r="D12">
        <f t="shared" si="0"/>
        <v>14400</v>
      </c>
      <c r="F12" s="6" t="s">
        <v>23</v>
      </c>
      <c r="G12" s="6">
        <v>1</v>
      </c>
      <c r="H12" s="6">
        <v>107180.92428892832</v>
      </c>
      <c r="I12" s="6">
        <v>107180.92428892832</v>
      </c>
      <c r="J12" s="6">
        <v>1230.4171154379583</v>
      </c>
      <c r="K12" s="6">
        <v>6.147326690695388E-11</v>
      </c>
    </row>
    <row r="13" spans="1:11" ht="15">
      <c r="A13" s="5"/>
      <c r="B13" s="5">
        <v>18</v>
      </c>
      <c r="C13" s="5">
        <v>23</v>
      </c>
      <c r="D13" s="5">
        <f t="shared" si="0"/>
        <v>529</v>
      </c>
      <c r="F13" s="6" t="s">
        <v>24</v>
      </c>
      <c r="G13" s="6">
        <v>9</v>
      </c>
      <c r="H13" s="6">
        <v>783.9848019807513</v>
      </c>
      <c r="I13" s="6">
        <v>87.1094224423057</v>
      </c>
      <c r="J13" s="6"/>
      <c r="K13" s="6"/>
    </row>
    <row r="14" spans="1:11" ht="15.75" thickBot="1">
      <c r="A14" s="21" t="s">
        <v>9</v>
      </c>
      <c r="B14" s="21">
        <f>SUM(B3:B13)</f>
        <v>1275</v>
      </c>
      <c r="C14" s="21">
        <f>SUM(C3:C13)</f>
        <v>1266</v>
      </c>
      <c r="D14" s="21">
        <f>SUM(D3:D13)</f>
        <v>243152</v>
      </c>
      <c r="F14" s="7" t="s">
        <v>25</v>
      </c>
      <c r="G14" s="7">
        <v>10</v>
      </c>
      <c r="H14" s="7">
        <v>107964.90909090907</v>
      </c>
      <c r="I14" s="7"/>
      <c r="J14" s="7"/>
      <c r="K14" s="7"/>
    </row>
    <row r="15" spans="1:2" ht="15.75" thickBot="1">
      <c r="A15" t="s">
        <v>90</v>
      </c>
      <c r="B15">
        <f>AVERAGE(B3:B13)</f>
        <v>115.9090909090909</v>
      </c>
    </row>
    <row r="16" spans="6:12" ht="15">
      <c r="F16" s="8"/>
      <c r="G16" s="8" t="s">
        <v>32</v>
      </c>
      <c r="H16" s="8" t="s">
        <v>20</v>
      </c>
      <c r="I16" s="8" t="s">
        <v>33</v>
      </c>
      <c r="J16" s="8" t="s">
        <v>34</v>
      </c>
      <c r="K16" s="8" t="s">
        <v>35</v>
      </c>
      <c r="L16" s="8" t="s">
        <v>36</v>
      </c>
    </row>
    <row r="17" spans="6:12" ht="15">
      <c r="F17" s="6" t="s">
        <v>26</v>
      </c>
      <c r="G17" s="6">
        <v>-4.793261785438418</v>
      </c>
      <c r="H17" s="6">
        <v>4.445198032507289</v>
      </c>
      <c r="I17" s="6">
        <v>-1.078301067890738</v>
      </c>
      <c r="J17" s="6">
        <v>0.30895017934120916</v>
      </c>
      <c r="K17" s="6">
        <v>-14.848998334173908</v>
      </c>
      <c r="L17" s="6">
        <v>5.262474763297073</v>
      </c>
    </row>
    <row r="18" spans="6:12" ht="15.75" thickBot="1">
      <c r="F18" s="7" t="s">
        <v>1</v>
      </c>
      <c r="G18" s="7">
        <v>1.0487566189888013</v>
      </c>
      <c r="H18" s="7">
        <v>0.02989844028076962</v>
      </c>
      <c r="I18" s="7">
        <v>35.07730199770157</v>
      </c>
      <c r="J18" s="7">
        <v>6.147326690695388E-11</v>
      </c>
      <c r="K18" s="7">
        <v>0.9811216482894329</v>
      </c>
      <c r="L18" s="7">
        <v>1.1163915896881698</v>
      </c>
    </row>
    <row r="20" spans="1:3" ht="15">
      <c r="A20" s="1" t="s">
        <v>4</v>
      </c>
      <c r="B20" s="9" t="s">
        <v>87</v>
      </c>
      <c r="C20" s="16" t="s">
        <v>88</v>
      </c>
    </row>
    <row r="22" spans="1:3" ht="15">
      <c r="A22" s="1" t="s">
        <v>5</v>
      </c>
      <c r="B22" s="9" t="s">
        <v>87</v>
      </c>
      <c r="C22">
        <f>G17+G18*100</f>
        <v>100.08240011344172</v>
      </c>
    </row>
    <row r="24" spans="1:5" ht="15">
      <c r="A24" s="1" t="s">
        <v>39</v>
      </c>
      <c r="B24" t="s">
        <v>89</v>
      </c>
      <c r="E24" t="s">
        <v>92</v>
      </c>
    </row>
    <row r="26" spans="3:4" ht="16.5">
      <c r="C26" s="17" t="s">
        <v>91</v>
      </c>
      <c r="D26" s="16">
        <f>G7*SQRT(1+1/G8+(100-B15)^2/(D14-G8*B15^2))</f>
        <v>9.760104642091843</v>
      </c>
    </row>
    <row r="27" spans="3:4" ht="16.5">
      <c r="C27" s="18" t="s">
        <v>72</v>
      </c>
      <c r="D27">
        <f>TINV(0.1,9)</f>
        <v>1.8331129326562374</v>
      </c>
    </row>
    <row r="28" spans="2:6" ht="15">
      <c r="B28" t="s">
        <v>93</v>
      </c>
      <c r="C28" t="s">
        <v>94</v>
      </c>
      <c r="D28">
        <f>C22+D26*D27</f>
        <v>117.97377415693846</v>
      </c>
      <c r="E28" s="15" t="s">
        <v>75</v>
      </c>
      <c r="F28">
        <f>C22-D26*D27</f>
        <v>82.19102606994498</v>
      </c>
    </row>
    <row r="30" spans="1:6" ht="26.25">
      <c r="A30" s="1" t="s">
        <v>42</v>
      </c>
      <c r="B30" t="s">
        <v>95</v>
      </c>
      <c r="D30" s="23" t="s">
        <v>100</v>
      </c>
      <c r="F30" s="2" t="s">
        <v>96</v>
      </c>
    </row>
    <row r="31" spans="3:4" ht="16.5">
      <c r="C31" s="22" t="s">
        <v>73</v>
      </c>
      <c r="D31" s="16">
        <f>G7*SQRT(1/G8+(100-B15)^2/(D14-G8*B15^2))</f>
        <v>2.8548590477074427</v>
      </c>
    </row>
    <row r="32" spans="2:6" ht="15">
      <c r="B32" t="s">
        <v>93</v>
      </c>
      <c r="C32" t="s">
        <v>94</v>
      </c>
      <c r="D32">
        <f>C22+D31*D27</f>
        <v>105.31567915470491</v>
      </c>
      <c r="E32" s="15" t="s">
        <v>75</v>
      </c>
      <c r="F32">
        <f>C22-D31*D27</f>
        <v>94.84912107217853</v>
      </c>
    </row>
    <row r="34" ht="15">
      <c r="C34" t="s">
        <v>97</v>
      </c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wfut4002009</dc:creator>
  <cp:keywords/>
  <dc:description/>
  <cp:lastModifiedBy>wfut4002009</cp:lastModifiedBy>
  <cp:lastPrinted>2011-02-23T20:36:25Z</cp:lastPrinted>
  <dcterms:created xsi:type="dcterms:W3CDTF">2010-02-18T15:18:58Z</dcterms:created>
  <dcterms:modified xsi:type="dcterms:W3CDTF">2011-02-23T22:14:12Z</dcterms:modified>
  <cp:category/>
  <cp:version/>
  <cp:contentType/>
  <cp:contentStatus/>
</cp:coreProperties>
</file>