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45" windowWidth="15180" windowHeight="8880" firstSheet="1" activeTab="1"/>
  </bookViews>
  <sheets>
    <sheet name="CB_DATA_" sheetId="4" state="hidden" r:id="rId1"/>
    <sheet name="Sheet1" sheetId="1" r:id="rId2"/>
    <sheet name="Sheet2" sheetId="2" r:id="rId3"/>
    <sheet name="Sheet3" sheetId="3" r:id="rId4"/>
  </sheets>
  <definedNames>
    <definedName name="CB_0eb96c13e9bd4b6d8d83b7108ac83ebf" localSheetId="1" hidden="1">Sheet1!$F$10</definedName>
    <definedName name="CB_11e8d25a9b544c81a1ef24404b0af8b4" localSheetId="1" hidden="1">Sheet1!$E$5</definedName>
    <definedName name="CB_16f725c6daac42fab2bdf5d00c6b340a" localSheetId="1" hidden="1">Sheet1!$G$32</definedName>
    <definedName name="CB_1feb0527444e488aab55ca33cc6444bd" localSheetId="1" hidden="1">Sheet1!$C$32</definedName>
    <definedName name="CB_2410fb8842734c3ab4bb1108c93543f1" localSheetId="1" hidden="1">Sheet1!$C$8</definedName>
    <definedName name="CB_31709d0c81764687966567fb4b2a224c" localSheetId="1" hidden="1">Sheet1!$E$8</definedName>
    <definedName name="CB_3b910f57aa084b05b7f1c883d25e2b01" localSheetId="1" hidden="1">Sheet1!$D$5</definedName>
    <definedName name="CB_3badc7ac0a34436e8a6571868931ab75" localSheetId="1" hidden="1">Sheet1!$B$11</definedName>
    <definedName name="CB_3dcd7453d6cd4a9986bb7580a9eba59d" localSheetId="0" hidden="1">#N/A</definedName>
    <definedName name="CB_3f387c61a32841b5be49cf8c14822ec2" localSheetId="1" hidden="1">Sheet1!$G$8</definedName>
    <definedName name="CB_435fb9fc710748d88c6ab1279246857e" localSheetId="1" hidden="1">Sheet1!$F$32</definedName>
    <definedName name="CB_54dcb3b8f2d34bc0a47eab3d79b1c22f" localSheetId="1" hidden="1">Sheet1!$E$10</definedName>
    <definedName name="CB_585ee91ff38a49b1b22567b0b90299c3" localSheetId="1" hidden="1">Sheet1!$D$32</definedName>
    <definedName name="CB_6440c0538396417fb3e79e34e82a674e" localSheetId="1" hidden="1">Sheet1!$C$6</definedName>
    <definedName name="CB_71538e4a81d94643b1c4d5fb5ec75b61" localSheetId="1" hidden="1">Sheet1!$E$6</definedName>
    <definedName name="CB_829e577561534fe6a754baabddbcc307" localSheetId="1" hidden="1">Sheet1!$E$32</definedName>
    <definedName name="CB_9142501d472c42ad80ecd630cecbd03a" localSheetId="1" hidden="1">Sheet1!$G$6</definedName>
    <definedName name="CB_b0fba0e52616464ab6397e1e0bf8f7ce" localSheetId="1" hidden="1">Sheet1!$G$5</definedName>
    <definedName name="CB_b3c95e503e224e26af3d52e35875a9bd" localSheetId="1" hidden="1">Sheet1!$B$37</definedName>
    <definedName name="CB_b4841744106c4c7f809f5662f8c3e051" localSheetId="1" hidden="1">Sheet1!$G$10</definedName>
    <definedName name="CB_c0109044173940eb82be8b778aea5c3d" localSheetId="1" hidden="1">Sheet1!$D$10</definedName>
    <definedName name="CB_c4245abfdc734f94ac53b981ea194db0" localSheetId="1" hidden="1">Sheet1!$D$6</definedName>
    <definedName name="CB_cf3ea5a9b2e64dc1879ce72c30fa7b89" localSheetId="1" hidden="1">Sheet1!$F$6</definedName>
    <definedName name="CB_eb5b7cf94b934377be5026ce880df51e" localSheetId="1" hidden="1">Sheet1!$C$10</definedName>
    <definedName name="CB_efe740bc98ea40a99e0296cf2082d722" localSheetId="1" hidden="1">Sheet1!$F$5</definedName>
    <definedName name="CB_f680db4220f541f281efcf361ee71518" localSheetId="1" hidden="1">Sheet1!$F$8</definedName>
    <definedName name="CB_f8a89b23b7654d63aa47b1a3ddb8ef19" localSheetId="1" hidden="1">Sheet1!$D$8</definedName>
    <definedName name="CBCR_9cf5d21f0d4a4c6bb0d8328d0cc62ed1" localSheetId="1" hidden="1">Sheet1!$E$4</definedName>
    <definedName name="CBCR_b857eb9d99034e9696a7b30ddaaec2a5" localSheetId="1" hidden="1">Sheet1!$F$4</definedName>
    <definedName name="CBCR_c4c166f6e21249a59aa944edd789ad8a" localSheetId="1" hidden="1">Sheet1!$C$4</definedName>
    <definedName name="CBCR_cbc4eb8a5ceb4644af02ecb8f143685c" localSheetId="1" hidden="1">Sheet1!$D$4</definedName>
    <definedName name="CBCR_eb908d610dec4548a3e1502736d98f11" localSheetId="1" hidden="1">Sheet1!$G$4</definedName>
    <definedName name="CBWorkbookPriority" localSheetId="0" hidden="1">-1145933538</definedName>
    <definedName name="CBx_8394e3c06d9544d59bdf4ac6ddba89bd" localSheetId="0" hidden="1">"'CB_DATA_'!$A$1"</definedName>
    <definedName name="CBx_ef742e9b50184a0dab42b9d9e1b595b0" localSheetId="0" hidden="1">"'Sheet1'!$A$1"</definedName>
    <definedName name="CBx_Sheet_Guid" localSheetId="0" hidden="1">"'8394e3c0-6d95-44d5-9bdf-4ac6ddba89bd"</definedName>
    <definedName name="CBx_Sheet_Guid" localSheetId="1" hidden="1">"'ef742e9b-5018-4a0d-ab42-b9d9e1b595b0"</definedName>
    <definedName name="CBx_StorageType" localSheetId="0" hidden="1">1</definedName>
    <definedName name="CBx_StorageType" localSheetId="1" hidden="1">1</definedName>
  </definedNames>
  <calcPr calcId="144525"/>
</workbook>
</file>

<file path=xl/calcChain.xml><?xml version="1.0" encoding="utf-8"?>
<calcChain xmlns="http://schemas.openxmlformats.org/spreadsheetml/2006/main">
  <c r="D12" i="1" l="1"/>
  <c r="E12" i="1"/>
  <c r="E27" i="1"/>
  <c r="B35" i="1"/>
  <c r="C27" i="1"/>
  <c r="C29" i="1"/>
  <c r="D27" i="1"/>
  <c r="D29" i="1"/>
  <c r="E29" i="1"/>
  <c r="F29" i="1"/>
  <c r="G29" i="1"/>
  <c r="F12" i="1"/>
  <c r="G12" i="1"/>
  <c r="G27" i="1"/>
  <c r="D4" i="1"/>
  <c r="C25" i="1"/>
  <c r="F27" i="1"/>
  <c r="D25" i="1"/>
  <c r="E25" i="1"/>
  <c r="F25" i="1"/>
  <c r="G25" i="1"/>
  <c r="D22" i="1"/>
  <c r="E4" i="1"/>
  <c r="D11" i="1"/>
  <c r="D26" i="1"/>
  <c r="D24" i="1"/>
  <c r="E11" i="1"/>
  <c r="E26" i="1"/>
  <c r="E24" i="1"/>
  <c r="F11" i="1"/>
  <c r="F26" i="1"/>
  <c r="F24" i="1"/>
  <c r="C11" i="1"/>
  <c r="C26" i="1"/>
  <c r="G11" i="1"/>
  <c r="G26" i="1"/>
  <c r="G24" i="1"/>
  <c r="C24" i="1"/>
  <c r="C22" i="1"/>
  <c r="C23" i="1"/>
  <c r="F4" i="1"/>
  <c r="E22" i="1"/>
  <c r="D23" i="1"/>
  <c r="C28" i="1"/>
  <c r="C30" i="1"/>
  <c r="F22" i="1"/>
  <c r="G4" i="1"/>
  <c r="D28" i="1"/>
  <c r="D30" i="1"/>
  <c r="E23" i="1"/>
  <c r="C31" i="1"/>
  <c r="C32" i="1"/>
  <c r="C35" i="1"/>
  <c r="G22" i="1"/>
  <c r="G23" i="1"/>
  <c r="F23" i="1"/>
  <c r="D31" i="1"/>
  <c r="D32" i="1"/>
  <c r="D35" i="1"/>
  <c r="E28" i="1"/>
  <c r="E30" i="1"/>
  <c r="E31" i="1"/>
  <c r="E32" i="1"/>
  <c r="E35" i="1"/>
  <c r="G28" i="1"/>
  <c r="G30" i="1"/>
  <c r="F28" i="1"/>
  <c r="F30" i="1"/>
  <c r="F31" i="1"/>
  <c r="F32" i="1"/>
  <c r="F35" i="1"/>
  <c r="G31" i="1"/>
  <c r="G32" i="1"/>
  <c r="G35" i="1"/>
  <c r="B37" i="1"/>
  <c r="P2" i="4"/>
</calcChain>
</file>

<file path=xl/sharedStrings.xml><?xml version="1.0" encoding="utf-8"?>
<sst xmlns="http://schemas.openxmlformats.org/spreadsheetml/2006/main" count="42" uniqueCount="36">
  <si>
    <t>Sales Revenue</t>
  </si>
  <si>
    <t>Year 1</t>
  </si>
  <si>
    <t>Year 2</t>
  </si>
  <si>
    <t>Year 3</t>
  </si>
  <si>
    <t>Year 4</t>
  </si>
  <si>
    <t>Year 5</t>
  </si>
  <si>
    <t>Annual Growth Rate</t>
  </si>
  <si>
    <t>Cost of Merchandise (% of sales)</t>
  </si>
  <si>
    <t>Operating Expenses</t>
  </si>
  <si>
    <t>Labor Cost</t>
  </si>
  <si>
    <t>Rent Per Square Foot</t>
  </si>
  <si>
    <t>Store Size (square feet)</t>
  </si>
  <si>
    <t>Total Fixed Assets</t>
  </si>
  <si>
    <t>Tax Rate</t>
  </si>
  <si>
    <t>Depreciation period (straight line)</t>
  </si>
  <si>
    <t>Cost of Merchandise</t>
  </si>
  <si>
    <t>Net Operating Income</t>
  </si>
  <si>
    <t>Depreciation Expense</t>
  </si>
  <si>
    <t>Net Income Before Tax</t>
  </si>
  <si>
    <t>Income Tax</t>
  </si>
  <si>
    <t>Model Outputs</t>
  </si>
  <si>
    <t>Rent</t>
  </si>
  <si>
    <t>Salvage value</t>
  </si>
  <si>
    <t>Selling and Adminisdtrative Expenses</t>
  </si>
  <si>
    <t>S&amp;A expenses</t>
  </si>
  <si>
    <t xml:space="preserve">Cash Flows </t>
  </si>
  <si>
    <t>Net Income After Tax</t>
  </si>
  <si>
    <t>Discount Rate</t>
  </si>
  <si>
    <t>NET Present Value</t>
  </si>
  <si>
    <t xml:space="preserve">Labor </t>
  </si>
  <si>
    <t>Retail Store at Hanes Mall</t>
  </si>
  <si>
    <t>Net Present Value Analysis</t>
  </si>
  <si>
    <t>Model Assumptions/inputs</t>
  </si>
  <si>
    <t>Operating Expenses:</t>
  </si>
  <si>
    <t>Salvage</t>
  </si>
  <si>
    <t>Mean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</si>
</sst>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  <numFmt numFmtId="173" formatCode="0.00000"/>
  </numFmts>
  <fonts count="8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2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165" fontId="0" fillId="0" borderId="0" xfId="0" applyNumberFormat="1"/>
    <xf numFmtId="0" fontId="3" fillId="0" borderId="0" xfId="0" applyFont="1" applyAlignment="1">
      <alignment horizontal="left"/>
    </xf>
    <xf numFmtId="39" fontId="4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0" fillId="0" borderId="0" xfId="0" applyBorder="1"/>
    <xf numFmtId="165" fontId="0" fillId="0" borderId="0" xfId="2" applyNumberFormat="1" applyFont="1" applyBorder="1"/>
    <xf numFmtId="165" fontId="0" fillId="0" borderId="5" xfId="2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7" xfId="0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0" fontId="0" fillId="0" borderId="2" xfId="0" applyBorder="1"/>
    <xf numFmtId="165" fontId="0" fillId="3" borderId="0" xfId="2" applyNumberFormat="1" applyFont="1" applyFill="1" applyBorder="1"/>
    <xf numFmtId="0" fontId="0" fillId="0" borderId="5" xfId="0" applyBorder="1"/>
    <xf numFmtId="9" fontId="0" fillId="0" borderId="0" xfId="0" applyNumberFormat="1" applyFill="1" applyBorder="1"/>
    <xf numFmtId="0" fontId="2" fillId="0" borderId="4" xfId="0" applyFont="1" applyBorder="1"/>
    <xf numFmtId="165" fontId="0" fillId="0" borderId="0" xfId="2" applyNumberFormat="1" applyFont="1" applyFill="1" applyBorder="1"/>
    <xf numFmtId="1" fontId="0" fillId="0" borderId="0" xfId="2" applyNumberFormat="1" applyFont="1" applyBorder="1"/>
    <xf numFmtId="167" fontId="0" fillId="0" borderId="0" xfId="1" applyNumberFormat="1" applyFont="1" applyBorder="1"/>
    <xf numFmtId="9" fontId="0" fillId="0" borderId="0" xfId="0" applyNumberFormat="1" applyBorder="1"/>
    <xf numFmtId="0" fontId="3" fillId="0" borderId="6" xfId="0" applyFont="1" applyBorder="1"/>
    <xf numFmtId="9" fontId="0" fillId="0" borderId="7" xfId="0" applyNumberFormat="1" applyBorder="1"/>
    <xf numFmtId="0" fontId="0" fillId="0" borderId="8" xfId="0" applyBorder="1"/>
    <xf numFmtId="0" fontId="2" fillId="0" borderId="1" xfId="0" applyFont="1" applyFill="1" applyBorder="1" applyAlignment="1">
      <alignment horizontal="left"/>
    </xf>
    <xf numFmtId="0" fontId="0" fillId="0" borderId="4" xfId="0" applyBorder="1"/>
    <xf numFmtId="0" fontId="0" fillId="0" borderId="3" xfId="0" applyBorder="1" applyAlignment="1">
      <alignment horizontal="right"/>
    </xf>
    <xf numFmtId="8" fontId="0" fillId="2" borderId="7" xfId="0" applyNumberFormat="1" applyFill="1" applyBorder="1"/>
    <xf numFmtId="9" fontId="0" fillId="4" borderId="0" xfId="0" applyNumberFormat="1" applyFill="1" applyBorder="1"/>
    <xf numFmtId="9" fontId="0" fillId="4" borderId="5" xfId="0" applyNumberFormat="1" applyFill="1" applyBorder="1"/>
    <xf numFmtId="3" fontId="4" fillId="0" borderId="0" xfId="0" applyNumberFormat="1" applyFont="1" applyBorder="1"/>
    <xf numFmtId="165" fontId="7" fillId="4" borderId="0" xfId="2" applyNumberFormat="1" applyFont="1" applyFill="1" applyBorder="1"/>
    <xf numFmtId="165" fontId="7" fillId="4" borderId="5" xfId="2" applyNumberFormat="1" applyFont="1" applyFill="1" applyBorder="1"/>
    <xf numFmtId="173" fontId="0" fillId="3" borderId="0" xfId="0" applyNumberFormat="1" applyFill="1" applyBorder="1"/>
    <xf numFmtId="173" fontId="0" fillId="3" borderId="5" xfId="0" applyNumberFormat="1" applyFill="1" applyBorder="1"/>
    <xf numFmtId="3" fontId="4" fillId="0" borderId="5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P2"/>
  <sheetViews>
    <sheetView workbookViewId="0"/>
  </sheetViews>
  <sheetFormatPr defaultRowHeight="12.75" x14ac:dyDescent="0.2"/>
  <sheetData>
    <row r="2" spans="16:16" x14ac:dyDescent="0.2">
      <c r="P2" t="e">
        <f ca="1">_xll.CB.RecalcCounterFN()</f>
        <v>#NAME?</v>
      </c>
    </row>
  </sheetData>
  <phoneticPr fontId="5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38"/>
  <sheetViews>
    <sheetView tabSelected="1" zoomScale="95" workbookViewId="0">
      <selection activeCell="C35" sqref="C35"/>
    </sheetView>
  </sheetViews>
  <sheetFormatPr defaultRowHeight="12.75" x14ac:dyDescent="0.2"/>
  <cols>
    <col min="1" max="1" width="32.42578125" bestFit="1" customWidth="1"/>
    <col min="2" max="2" width="14.5703125" customWidth="1"/>
    <col min="3" max="3" width="12.42578125" bestFit="1" customWidth="1"/>
    <col min="4" max="4" width="12.5703125" bestFit="1" customWidth="1"/>
    <col min="5" max="7" width="12.28515625" bestFit="1" customWidth="1"/>
    <col min="8" max="8" width="13.5703125" customWidth="1"/>
  </cols>
  <sheetData>
    <row r="1" spans="1:7" ht="15.75" x14ac:dyDescent="0.25">
      <c r="A1" s="4" t="s">
        <v>30</v>
      </c>
    </row>
    <row r="2" spans="1:7" ht="13.5" thickBot="1" x14ac:dyDescent="0.25"/>
    <row r="3" spans="1:7" x14ac:dyDescent="0.2">
      <c r="A3" s="5" t="s">
        <v>32</v>
      </c>
      <c r="B3" s="21"/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</row>
    <row r="4" spans="1:7" x14ac:dyDescent="0.2">
      <c r="A4" s="25" t="s">
        <v>35</v>
      </c>
      <c r="B4" s="10"/>
      <c r="C4" s="39">
        <v>800000</v>
      </c>
      <c r="D4" s="39">
        <f>C4*(1+D5)</f>
        <v>1107818.7313909964</v>
      </c>
      <c r="E4" s="39">
        <f>D4*(1+E5)</f>
        <v>1220536.7324415587</v>
      </c>
      <c r="F4" s="39">
        <f>E4*(1+F5)</f>
        <v>1319639.0939814821</v>
      </c>
      <c r="G4" s="44">
        <f>F4*(1+G5)</f>
        <v>1390015.6359139427</v>
      </c>
    </row>
    <row r="5" spans="1:7" x14ac:dyDescent="0.2">
      <c r="A5" s="15" t="s">
        <v>6</v>
      </c>
      <c r="B5" s="10"/>
      <c r="C5" s="10"/>
      <c r="D5" s="37">
        <v>0.38477341423874528</v>
      </c>
      <c r="E5" s="37">
        <v>0.10174769378473272</v>
      </c>
      <c r="F5" s="37">
        <v>8.1195722263662756E-2</v>
      </c>
      <c r="G5" s="38">
        <v>5.333014325919045E-2</v>
      </c>
    </row>
    <row r="6" spans="1:7" x14ac:dyDescent="0.2">
      <c r="A6" s="15" t="s">
        <v>0</v>
      </c>
      <c r="B6" s="10"/>
      <c r="C6" s="40">
        <v>868808.38979650324</v>
      </c>
      <c r="D6" s="40">
        <v>868808.38979650324</v>
      </c>
      <c r="E6" s="40">
        <v>868808.38979650324</v>
      </c>
      <c r="F6" s="40">
        <v>868808.38979650324</v>
      </c>
      <c r="G6" s="41">
        <v>868808.38979650324</v>
      </c>
    </row>
    <row r="7" spans="1:7" x14ac:dyDescent="0.2">
      <c r="A7" s="15"/>
      <c r="B7" s="10"/>
      <c r="C7" s="10"/>
      <c r="D7" s="10"/>
      <c r="E7" s="10"/>
      <c r="F7" s="10"/>
      <c r="G7" s="23"/>
    </row>
    <row r="8" spans="1:7" x14ac:dyDescent="0.2">
      <c r="A8" s="15" t="s">
        <v>7</v>
      </c>
      <c r="B8" s="24"/>
      <c r="C8" s="42">
        <v>0.3126349900488905</v>
      </c>
      <c r="D8" s="42">
        <v>0.30762149450258425</v>
      </c>
      <c r="E8" s="42">
        <v>0.31535244315180577</v>
      </c>
      <c r="F8" s="42">
        <v>0.30892817889290314</v>
      </c>
      <c r="G8" s="43">
        <v>0.29285243283158746</v>
      </c>
    </row>
    <row r="9" spans="1:7" x14ac:dyDescent="0.2">
      <c r="A9" s="25" t="s">
        <v>33</v>
      </c>
      <c r="B9" s="10"/>
      <c r="C9" s="10"/>
      <c r="D9" s="10"/>
      <c r="E9" s="10"/>
      <c r="F9" s="10"/>
      <c r="G9" s="23"/>
    </row>
    <row r="10" spans="1:7" x14ac:dyDescent="0.2">
      <c r="A10" s="16" t="s">
        <v>9</v>
      </c>
      <c r="B10" s="26"/>
      <c r="C10" s="40">
        <v>195739.82887835469</v>
      </c>
      <c r="D10" s="40">
        <v>196924.40734950575</v>
      </c>
      <c r="E10" s="40">
        <v>206827.94691139073</v>
      </c>
      <c r="F10" s="40">
        <v>188764.34537005637</v>
      </c>
      <c r="G10" s="41">
        <v>206332.50902294394</v>
      </c>
    </row>
    <row r="11" spans="1:7" x14ac:dyDescent="0.2">
      <c r="A11" s="16" t="s">
        <v>10</v>
      </c>
      <c r="B11" s="22">
        <v>28.857873200838394</v>
      </c>
      <c r="C11" s="11">
        <f>$B$11*$B$14</f>
        <v>144289.36600419198</v>
      </c>
      <c r="D11" s="11">
        <f>$B$11*$B$14</f>
        <v>144289.36600419198</v>
      </c>
      <c r="E11" s="11">
        <f>$B$11*$B$14</f>
        <v>144289.36600419198</v>
      </c>
      <c r="F11" s="11">
        <f>$B$11*$B$14</f>
        <v>144289.36600419198</v>
      </c>
      <c r="G11" s="12">
        <f>$B$11*$B$14</f>
        <v>144289.36600419198</v>
      </c>
    </row>
    <row r="12" spans="1:7" x14ac:dyDescent="0.2">
      <c r="A12" s="16" t="s">
        <v>23</v>
      </c>
      <c r="B12" s="26"/>
      <c r="C12" s="11">
        <v>200000</v>
      </c>
      <c r="D12" s="11">
        <f>C12*1.02</f>
        <v>204000</v>
      </c>
      <c r="E12" s="11">
        <f>D12*1.02</f>
        <v>208080</v>
      </c>
      <c r="F12" s="11">
        <f>E12*1.02</f>
        <v>212241.6</v>
      </c>
      <c r="G12" s="12">
        <f>F12*1.02</f>
        <v>216486.432</v>
      </c>
    </row>
    <row r="13" spans="1:7" x14ac:dyDescent="0.2">
      <c r="A13" s="15"/>
      <c r="B13" s="10"/>
      <c r="C13" s="10"/>
      <c r="D13" s="10"/>
      <c r="E13" s="10"/>
      <c r="F13" s="10"/>
      <c r="G13" s="23"/>
    </row>
    <row r="14" spans="1:7" x14ac:dyDescent="0.2">
      <c r="A14" s="9" t="s">
        <v>11</v>
      </c>
      <c r="B14" s="27">
        <v>5000</v>
      </c>
      <c r="C14" s="10"/>
      <c r="D14" s="10"/>
      <c r="E14" s="10"/>
      <c r="F14" s="10"/>
      <c r="G14" s="23"/>
    </row>
    <row r="15" spans="1:7" x14ac:dyDescent="0.2">
      <c r="A15" s="9" t="s">
        <v>12</v>
      </c>
      <c r="B15" s="11">
        <v>300000</v>
      </c>
      <c r="C15" s="10"/>
      <c r="D15" s="10"/>
      <c r="E15" s="10"/>
      <c r="F15" s="10"/>
      <c r="G15" s="23"/>
    </row>
    <row r="16" spans="1:7" x14ac:dyDescent="0.2">
      <c r="A16" s="9" t="s">
        <v>22</v>
      </c>
      <c r="B16" s="11">
        <v>75000</v>
      </c>
      <c r="C16" s="10"/>
      <c r="D16" s="10"/>
      <c r="E16" s="10"/>
      <c r="F16" s="10"/>
      <c r="G16" s="23"/>
    </row>
    <row r="17" spans="1:7" x14ac:dyDescent="0.2">
      <c r="A17" s="9" t="s">
        <v>14</v>
      </c>
      <c r="B17" s="28">
        <v>5</v>
      </c>
      <c r="C17" s="10"/>
      <c r="D17" s="10"/>
      <c r="E17" s="10"/>
      <c r="F17" s="10"/>
      <c r="G17" s="23"/>
    </row>
    <row r="18" spans="1:7" x14ac:dyDescent="0.2">
      <c r="A18" s="9" t="s">
        <v>13</v>
      </c>
      <c r="B18" s="29">
        <v>0.25</v>
      </c>
      <c r="C18" s="10"/>
      <c r="D18" s="10"/>
      <c r="E18" s="10"/>
      <c r="F18" s="10"/>
      <c r="G18" s="23"/>
    </row>
    <row r="19" spans="1:7" ht="13.5" thickBot="1" x14ac:dyDescent="0.25">
      <c r="A19" s="30" t="s">
        <v>27</v>
      </c>
      <c r="B19" s="31">
        <v>0.1</v>
      </c>
      <c r="C19" s="18"/>
      <c r="D19" s="18"/>
      <c r="E19" s="18"/>
      <c r="F19" s="18"/>
      <c r="G19" s="32"/>
    </row>
    <row r="20" spans="1:7" ht="13.5" thickBot="1" x14ac:dyDescent="0.25"/>
    <row r="21" spans="1:7" x14ac:dyDescent="0.2">
      <c r="A21" s="5" t="s">
        <v>20</v>
      </c>
      <c r="B21" s="6"/>
      <c r="C21" s="7" t="s">
        <v>1</v>
      </c>
      <c r="D21" s="7" t="s">
        <v>2</v>
      </c>
      <c r="E21" s="7" t="s">
        <v>3</v>
      </c>
      <c r="F21" s="7" t="s">
        <v>4</v>
      </c>
      <c r="G21" s="8" t="s">
        <v>5</v>
      </c>
    </row>
    <row r="22" spans="1:7" x14ac:dyDescent="0.2">
      <c r="A22" s="9" t="s">
        <v>0</v>
      </c>
      <c r="B22" s="10"/>
      <c r="C22" s="11">
        <f>C6</f>
        <v>868808.38979650324</v>
      </c>
      <c r="D22" s="11">
        <f>D6</f>
        <v>868808.38979650324</v>
      </c>
      <c r="E22" s="11">
        <f>E6</f>
        <v>868808.38979650324</v>
      </c>
      <c r="F22" s="11">
        <f>F6</f>
        <v>868808.38979650324</v>
      </c>
      <c r="G22" s="11">
        <f>G6</f>
        <v>868808.38979650324</v>
      </c>
    </row>
    <row r="23" spans="1:7" x14ac:dyDescent="0.2">
      <c r="A23" s="9" t="s">
        <v>15</v>
      </c>
      <c r="B23" s="10"/>
      <c r="C23" s="13">
        <f>C6*C8</f>
        <v>271619.90229842236</v>
      </c>
      <c r="D23" s="13">
        <f>D6*D8</f>
        <v>267264.13530558412</v>
      </c>
      <c r="E23" s="13">
        <f>E6*E8</f>
        <v>273980.84835311369</v>
      </c>
      <c r="F23" s="13">
        <f>F6*F8</f>
        <v>268399.39366670925</v>
      </c>
      <c r="G23" s="14">
        <f>G6*G8</f>
        <v>254432.65061640012</v>
      </c>
    </row>
    <row r="24" spans="1:7" x14ac:dyDescent="0.2">
      <c r="A24" s="15" t="s">
        <v>8</v>
      </c>
      <c r="B24" s="10"/>
      <c r="C24" s="13">
        <f>SUM(C25:C27)</f>
        <v>540029.19488254667</v>
      </c>
      <c r="D24" s="13">
        <f>SUM(D25:D27)</f>
        <v>545213.77335369773</v>
      </c>
      <c r="E24" s="13">
        <f>SUM(E25:E27)</f>
        <v>559197.31291558268</v>
      </c>
      <c r="F24" s="13">
        <f>SUM(F25:F27)</f>
        <v>545295.31137424835</v>
      </c>
      <c r="G24" s="14">
        <f>SUM(G25:G27)</f>
        <v>567108.30702713598</v>
      </c>
    </row>
    <row r="25" spans="1:7" x14ac:dyDescent="0.2">
      <c r="A25" s="16" t="s">
        <v>29</v>
      </c>
      <c r="B25" s="10"/>
      <c r="C25" s="11">
        <f t="shared" ref="C25:G27" si="0">C10</f>
        <v>195739.82887835469</v>
      </c>
      <c r="D25" s="11">
        <f t="shared" si="0"/>
        <v>196924.40734950575</v>
      </c>
      <c r="E25" s="11">
        <f t="shared" si="0"/>
        <v>206827.94691139073</v>
      </c>
      <c r="F25" s="11">
        <f t="shared" si="0"/>
        <v>188764.34537005637</v>
      </c>
      <c r="G25" s="12">
        <f t="shared" si="0"/>
        <v>206332.50902294394</v>
      </c>
    </row>
    <row r="26" spans="1:7" x14ac:dyDescent="0.2">
      <c r="A26" s="16" t="s">
        <v>21</v>
      </c>
      <c r="B26" s="10"/>
      <c r="C26" s="11">
        <f t="shared" si="0"/>
        <v>144289.36600419198</v>
      </c>
      <c r="D26" s="11">
        <f t="shared" si="0"/>
        <v>144289.36600419198</v>
      </c>
      <c r="E26" s="11">
        <f t="shared" si="0"/>
        <v>144289.36600419198</v>
      </c>
      <c r="F26" s="11">
        <f t="shared" si="0"/>
        <v>144289.36600419198</v>
      </c>
      <c r="G26" s="12">
        <f t="shared" si="0"/>
        <v>144289.36600419198</v>
      </c>
    </row>
    <row r="27" spans="1:7" x14ac:dyDescent="0.2">
      <c r="A27" s="16" t="s">
        <v>24</v>
      </c>
      <c r="B27" s="10"/>
      <c r="C27" s="11">
        <f t="shared" si="0"/>
        <v>200000</v>
      </c>
      <c r="D27" s="11">
        <f t="shared" si="0"/>
        <v>204000</v>
      </c>
      <c r="E27" s="11">
        <f t="shared" si="0"/>
        <v>208080</v>
      </c>
      <c r="F27" s="11">
        <f t="shared" si="0"/>
        <v>212241.6</v>
      </c>
      <c r="G27" s="12">
        <f t="shared" si="0"/>
        <v>216486.432</v>
      </c>
    </row>
    <row r="28" spans="1:7" x14ac:dyDescent="0.2">
      <c r="A28" s="9" t="s">
        <v>16</v>
      </c>
      <c r="B28" s="10"/>
      <c r="C28" s="11">
        <f>C22-C23-C24</f>
        <v>57159.292615534156</v>
      </c>
      <c r="D28" s="11">
        <f>D22-D23-D24</f>
        <v>56330.481137221446</v>
      </c>
      <c r="E28" s="11">
        <f>E22-E23-E24</f>
        <v>35630.228527806932</v>
      </c>
      <c r="F28" s="11">
        <f>F22-F23-F24</f>
        <v>55113.684755545692</v>
      </c>
      <c r="G28" s="12">
        <f>G22-G23-G24</f>
        <v>47267.432152967202</v>
      </c>
    </row>
    <row r="29" spans="1:7" x14ac:dyDescent="0.2">
      <c r="A29" s="9" t="s">
        <v>17</v>
      </c>
      <c r="B29" s="10"/>
      <c r="C29" s="11">
        <f>($B$15-$B$16)/$B$17</f>
        <v>45000</v>
      </c>
      <c r="D29" s="11">
        <f>($B$15-$B$16)/$B$17</f>
        <v>45000</v>
      </c>
      <c r="E29" s="11">
        <f>($B$15-$B$16)/$B$17</f>
        <v>45000</v>
      </c>
      <c r="F29" s="11">
        <f>($B$15-$B$16)/$B$17</f>
        <v>45000</v>
      </c>
      <c r="G29" s="12">
        <f>($B$15-$B$16)/$B$17</f>
        <v>45000</v>
      </c>
    </row>
    <row r="30" spans="1:7" x14ac:dyDescent="0.2">
      <c r="A30" s="9" t="s">
        <v>18</v>
      </c>
      <c r="B30" s="10"/>
      <c r="C30" s="13">
        <f>C28-C29</f>
        <v>12159.292615534156</v>
      </c>
      <c r="D30" s="13">
        <f>D28-D29</f>
        <v>11330.481137221446</v>
      </c>
      <c r="E30" s="13">
        <f>E28-E29</f>
        <v>-9369.7714721930679</v>
      </c>
      <c r="F30" s="13">
        <f>F28-F29</f>
        <v>10113.684755545692</v>
      </c>
      <c r="G30" s="14">
        <f>G28-G29</f>
        <v>2267.4321529672015</v>
      </c>
    </row>
    <row r="31" spans="1:7" x14ac:dyDescent="0.2">
      <c r="A31" s="9" t="s">
        <v>19</v>
      </c>
      <c r="B31" s="10"/>
      <c r="C31" s="13">
        <f>MAX(0,$B$18*C30)</f>
        <v>3039.8231538835389</v>
      </c>
      <c r="D31" s="13">
        <f>MAX(0,$B$18*D30)</f>
        <v>2832.6202843053616</v>
      </c>
      <c r="E31" s="13">
        <f>MAX(0,$B$18*E30)</f>
        <v>0</v>
      </c>
      <c r="F31" s="13">
        <f>MAX(0,$B$18*F30)</f>
        <v>2528.4211888864229</v>
      </c>
      <c r="G31" s="14">
        <f>MAX(0,$B$18*G30)</f>
        <v>566.85803824180039</v>
      </c>
    </row>
    <row r="32" spans="1:7" ht="13.5" thickBot="1" x14ac:dyDescent="0.25">
      <c r="A32" s="17" t="s">
        <v>26</v>
      </c>
      <c r="B32" s="18"/>
      <c r="C32" s="19">
        <f>C30-C31</f>
        <v>9119.4694616506167</v>
      </c>
      <c r="D32" s="19">
        <f>D30-D31</f>
        <v>8497.8608529160847</v>
      </c>
      <c r="E32" s="19">
        <f>E30-E31</f>
        <v>-9369.7714721930679</v>
      </c>
      <c r="F32" s="19">
        <f>F30-F31</f>
        <v>7585.2635666592687</v>
      </c>
      <c r="G32" s="20">
        <f>G30-G31</f>
        <v>1700.5741147254012</v>
      </c>
    </row>
    <row r="33" spans="1:8" ht="13.5" thickBot="1" x14ac:dyDescent="0.25">
      <c r="A33" s="2"/>
      <c r="C33" s="3"/>
      <c r="D33" s="1"/>
      <c r="E33" s="1"/>
      <c r="F33" s="1"/>
      <c r="G33" s="1"/>
    </row>
    <row r="34" spans="1:8" x14ac:dyDescent="0.2">
      <c r="A34" s="33" t="s">
        <v>31</v>
      </c>
      <c r="B34" s="21"/>
      <c r="C34" s="21"/>
      <c r="D34" s="21"/>
      <c r="E34" s="21"/>
      <c r="F34" s="21"/>
      <c r="G34" s="21"/>
      <c r="H34" s="35" t="s">
        <v>34</v>
      </c>
    </row>
    <row r="35" spans="1:8" x14ac:dyDescent="0.2">
      <c r="A35" s="9" t="s">
        <v>25</v>
      </c>
      <c r="B35" s="13">
        <f>-B15</f>
        <v>-300000</v>
      </c>
      <c r="C35" s="13">
        <f>C32+C29</f>
        <v>54119.469461650617</v>
      </c>
      <c r="D35" s="13">
        <f>D32+D29</f>
        <v>53497.860852916085</v>
      </c>
      <c r="E35" s="13">
        <f>E32+E29</f>
        <v>35630.228527806932</v>
      </c>
      <c r="F35" s="13">
        <f>F32+F29</f>
        <v>52585.263566659269</v>
      </c>
      <c r="G35" s="13">
        <f>G32+G29+B16</f>
        <v>121700.5741147254</v>
      </c>
      <c r="H35" s="14">
        <v>75000</v>
      </c>
    </row>
    <row r="36" spans="1:8" x14ac:dyDescent="0.2">
      <c r="A36" s="34"/>
      <c r="B36" s="10"/>
      <c r="C36" s="10"/>
      <c r="D36" s="10"/>
      <c r="E36" s="10"/>
      <c r="F36" s="10"/>
      <c r="G36" s="10"/>
      <c r="H36" s="23"/>
    </row>
    <row r="37" spans="1:8" ht="13.5" thickBot="1" x14ac:dyDescent="0.25">
      <c r="A37" s="17" t="s">
        <v>28</v>
      </c>
      <c r="B37" s="36">
        <f>NPV(B19,B35:H35)</f>
        <v>-23635.80662898485</v>
      </c>
      <c r="C37" s="18"/>
      <c r="D37" s="18"/>
      <c r="E37" s="18"/>
      <c r="F37" s="18"/>
      <c r="G37" s="18"/>
      <c r="H37" s="32"/>
    </row>
    <row r="38" spans="1:8" x14ac:dyDescent="0.2">
      <c r="A38" s="10"/>
      <c r="B38" s="10"/>
      <c r="C38" s="10"/>
      <c r="D38" s="10"/>
      <c r="E38" s="10"/>
      <c r="F38" s="10"/>
      <c r="G38" s="10"/>
    </row>
  </sheetData>
  <phoneticPr fontId="0" type="noConversion"/>
  <printOptions headings="1" gridLines="1"/>
  <pageMargins left="0.75" right="0.75" top="1" bottom="1" header="0.5" footer="0.5"/>
  <pageSetup orientation="landscape" horizontalDpi="300" verticalDpi="300" r:id="rId1"/>
  <headerFooter alignWithMargins="0"/>
  <ignoredErrors>
    <ignoredError sqref="C31 D31:G3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CB_DATA_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Evans</dc:creator>
  <cp:lastModifiedBy>Umit Akinc</cp:lastModifiedBy>
  <cp:lastPrinted>2000-09-17T15:22:30Z</cp:lastPrinted>
  <dcterms:created xsi:type="dcterms:W3CDTF">2000-09-17T14:58:06Z</dcterms:created>
  <dcterms:modified xsi:type="dcterms:W3CDTF">2011-05-03T21:50:26Z</dcterms:modified>
</cp:coreProperties>
</file>